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REFEITURA\FINISA\FINISA\3ª PARTE ASFALTO\LICITACAO\"/>
    </mc:Choice>
  </mc:AlternateContent>
  <bookViews>
    <workbookView xWindow="0" yWindow="0" windowWidth="23040" windowHeight="8808" tabRatio="864" activeTab="10"/>
  </bookViews>
  <sheets>
    <sheet name="TRECHO 9" sheetId="10" r:id="rId1"/>
    <sheet name="TRECHO 10" sheetId="9" r:id="rId2"/>
    <sheet name="TRECHO 11" sheetId="11" r:id="rId3"/>
    <sheet name="TRECHO 12" sheetId="12" r:id="rId4"/>
    <sheet name="TRECHO 13" sheetId="6" r:id="rId5"/>
    <sheet name="TRECHO 14" sheetId="19" r:id="rId6"/>
    <sheet name="TRECHO 15" sheetId="17" r:id="rId7"/>
    <sheet name="TRECHO 16" sheetId="18" r:id="rId8"/>
    <sheet name="PO TOTAL" sheetId="13" r:id="rId9"/>
    <sheet name="Plan2" sheetId="14" r:id="rId10"/>
    <sheet name="CRONOGRAMA" sheetId="15" r:id="rId11"/>
  </sheets>
  <calcPr calcId="152511"/>
</workbook>
</file>

<file path=xl/calcChain.xml><?xml version="1.0" encoding="utf-8"?>
<calcChain xmlns="http://schemas.openxmlformats.org/spreadsheetml/2006/main">
  <c r="Q11" i="10" l="1"/>
  <c r="J15" i="14"/>
  <c r="O36" i="18" l="1"/>
  <c r="O35" i="18"/>
  <c r="O34" i="18"/>
  <c r="O33" i="18"/>
  <c r="Q33" i="18" s="1"/>
  <c r="T33" i="18" s="1"/>
  <c r="O30" i="18"/>
  <c r="O29" i="18"/>
  <c r="O28" i="18"/>
  <c r="O27" i="18"/>
  <c r="O26" i="18"/>
  <c r="O24" i="18"/>
  <c r="O20" i="18"/>
  <c r="O19" i="18"/>
  <c r="Q19" i="18" s="1"/>
  <c r="O17" i="18"/>
  <c r="O16" i="18"/>
  <c r="O12" i="18"/>
  <c r="M12" i="18"/>
  <c r="M16" i="18" s="1"/>
  <c r="M17" i="18" s="1"/>
  <c r="O11" i="18"/>
  <c r="T6" i="18"/>
  <c r="M16" i="17"/>
  <c r="M17" i="17" s="1"/>
  <c r="M12" i="17"/>
  <c r="O11" i="17"/>
  <c r="Q11" i="17" s="1"/>
  <c r="T11" i="17" s="1"/>
  <c r="O37" i="17"/>
  <c r="O36" i="17"/>
  <c r="O35" i="17"/>
  <c r="O34" i="17"/>
  <c r="Q34" i="17" s="1"/>
  <c r="T34" i="17" s="1"/>
  <c r="O31" i="17"/>
  <c r="O30" i="17"/>
  <c r="O29" i="17"/>
  <c r="O28" i="17"/>
  <c r="Q28" i="17" s="1"/>
  <c r="T28" i="17" s="1"/>
  <c r="O27" i="17"/>
  <c r="O26" i="17"/>
  <c r="O24" i="17"/>
  <c r="O20" i="17"/>
  <c r="Q20" i="17" s="1"/>
  <c r="O19" i="17"/>
  <c r="O17" i="17"/>
  <c r="Q17" i="17" s="1"/>
  <c r="O16" i="17"/>
  <c r="O12" i="17"/>
  <c r="Q12" i="17" s="1"/>
  <c r="T6" i="17"/>
  <c r="Q37" i="17" s="1"/>
  <c r="T37" i="17" s="1"/>
  <c r="M20" i="17" l="1"/>
  <c r="M19" i="17"/>
  <c r="T20" i="17"/>
  <c r="Q16" i="17"/>
  <c r="T16" i="17" s="1"/>
  <c r="Q24" i="17"/>
  <c r="T24" i="17" s="1"/>
  <c r="Q29" i="17"/>
  <c r="T29" i="17" s="1"/>
  <c r="Q35" i="17"/>
  <c r="T35" i="17" s="1"/>
  <c r="Q12" i="18"/>
  <c r="T12" i="18" s="1"/>
  <c r="Q20" i="18"/>
  <c r="Q28" i="18"/>
  <c r="T28" i="18" s="1"/>
  <c r="Q36" i="17"/>
  <c r="T36" i="17" s="1"/>
  <c r="Q19" i="17"/>
  <c r="Q27" i="17"/>
  <c r="T27" i="17" s="1"/>
  <c r="Q31" i="17"/>
  <c r="T31" i="17" s="1"/>
  <c r="Q11" i="18"/>
  <c r="T11" i="18" s="1"/>
  <c r="Q34" i="18"/>
  <c r="T34" i="18" s="1"/>
  <c r="Q16" i="18"/>
  <c r="T16" i="18" s="1"/>
  <c r="Q24" i="18"/>
  <c r="T24" i="18" s="1"/>
  <c r="Q29" i="18"/>
  <c r="T29" i="18" s="1"/>
  <c r="Q35" i="18"/>
  <c r="T35" i="18" s="1"/>
  <c r="Q17" i="18"/>
  <c r="T17" i="18" s="1"/>
  <c r="Q26" i="18"/>
  <c r="T26" i="18" s="1"/>
  <c r="Q30" i="18"/>
  <c r="T30" i="18" s="1"/>
  <c r="Q36" i="18"/>
  <c r="T36" i="18" s="1"/>
  <c r="M20" i="18"/>
  <c r="M19" i="18"/>
  <c r="T19" i="18" s="1"/>
  <c r="Q27" i="18"/>
  <c r="T27" i="18" s="1"/>
  <c r="T17" i="17"/>
  <c r="T12" i="17"/>
  <c r="T13" i="17" s="1"/>
  <c r="Q30" i="17"/>
  <c r="T30" i="17" s="1"/>
  <c r="Q26" i="17"/>
  <c r="T26" i="17" s="1"/>
  <c r="O17" i="19"/>
  <c r="T6" i="19"/>
  <c r="T6" i="6"/>
  <c r="T6" i="12"/>
  <c r="T6" i="11"/>
  <c r="T6" i="9"/>
  <c r="Q17" i="10"/>
  <c r="T38" i="17" l="1"/>
  <c r="I17" i="13" s="1"/>
  <c r="D117" i="15"/>
  <c r="F17" i="13"/>
  <c r="D114" i="15"/>
  <c r="T13" i="18"/>
  <c r="T20" i="18"/>
  <c r="T19" i="17"/>
  <c r="T21" i="17" s="1"/>
  <c r="T37" i="18"/>
  <c r="T31" i="18"/>
  <c r="T21" i="18"/>
  <c r="T32" i="17"/>
  <c r="M19" i="19"/>
  <c r="O35" i="19"/>
  <c r="Q35" i="19" s="1"/>
  <c r="T35" i="19" s="1"/>
  <c r="O36" i="19"/>
  <c r="O37" i="19"/>
  <c r="Q37" i="19" s="1"/>
  <c r="T37" i="19" s="1"/>
  <c r="O34" i="19"/>
  <c r="O27" i="19"/>
  <c r="Q27" i="19" s="1"/>
  <c r="T27" i="19" s="1"/>
  <c r="O28" i="19"/>
  <c r="Q28" i="19" s="1"/>
  <c r="T28" i="19" s="1"/>
  <c r="O29" i="19"/>
  <c r="Q29" i="19" s="1"/>
  <c r="T29" i="19" s="1"/>
  <c r="O30" i="19"/>
  <c r="Q30" i="19" s="1"/>
  <c r="T30" i="19" s="1"/>
  <c r="O31" i="19"/>
  <c r="Q31" i="19" s="1"/>
  <c r="T31" i="19" s="1"/>
  <c r="O26" i="19"/>
  <c r="Q26" i="19" s="1"/>
  <c r="T26" i="19" s="1"/>
  <c r="O24" i="19"/>
  <c r="Q24" i="19" s="1"/>
  <c r="T24" i="19" s="1"/>
  <c r="O20" i="19"/>
  <c r="Q20" i="19" s="1"/>
  <c r="O19" i="19"/>
  <c r="Q19" i="19" s="1"/>
  <c r="T19" i="19" s="1"/>
  <c r="O16" i="19"/>
  <c r="Q16" i="19" s="1"/>
  <c r="T16" i="19" s="1"/>
  <c r="O12" i="19"/>
  <c r="Q12" i="19" s="1"/>
  <c r="T12" i="19" s="1"/>
  <c r="O11" i="19"/>
  <c r="Q11" i="19" s="1"/>
  <c r="T11" i="19" s="1"/>
  <c r="Q36" i="19"/>
  <c r="T36" i="19" s="1"/>
  <c r="Q34" i="19"/>
  <c r="T34" i="19" s="1"/>
  <c r="M20" i="19"/>
  <c r="Q17" i="19"/>
  <c r="M17" i="19"/>
  <c r="O27" i="6"/>
  <c r="O28" i="6"/>
  <c r="O29" i="6"/>
  <c r="O26" i="6"/>
  <c r="O25" i="6"/>
  <c r="O23" i="6"/>
  <c r="O20" i="6"/>
  <c r="O19" i="6"/>
  <c r="O17" i="6"/>
  <c r="O16" i="6"/>
  <c r="O34" i="12"/>
  <c r="O35" i="12"/>
  <c r="O36" i="12"/>
  <c r="O33" i="12"/>
  <c r="O28" i="12"/>
  <c r="O29" i="12"/>
  <c r="O30" i="12"/>
  <c r="O27" i="12"/>
  <c r="O26" i="12"/>
  <c r="O24" i="12"/>
  <c r="O20" i="12"/>
  <c r="O19" i="12"/>
  <c r="O17" i="12"/>
  <c r="O16" i="12"/>
  <c r="O37" i="11"/>
  <c r="O38" i="11"/>
  <c r="O39" i="11"/>
  <c r="O36" i="11"/>
  <c r="O31" i="11"/>
  <c r="O32" i="11"/>
  <c r="O33" i="11"/>
  <c r="O30" i="11"/>
  <c r="O29" i="11"/>
  <c r="O27" i="11"/>
  <c r="O23" i="11"/>
  <c r="O22" i="11"/>
  <c r="O35" i="9"/>
  <c r="O36" i="9"/>
  <c r="O37" i="9"/>
  <c r="O34" i="9"/>
  <c r="O28" i="9"/>
  <c r="O29" i="9"/>
  <c r="O30" i="9"/>
  <c r="O31" i="9"/>
  <c r="O27" i="9"/>
  <c r="O26" i="9"/>
  <c r="O24" i="9"/>
  <c r="O20" i="9"/>
  <c r="O19" i="9"/>
  <c r="O17" i="9"/>
  <c r="O17" i="11" s="1"/>
  <c r="O16" i="9"/>
  <c r="O19" i="11" s="1"/>
  <c r="O12" i="9"/>
  <c r="O12" i="11" s="1"/>
  <c r="O12" i="12" s="1"/>
  <c r="O12" i="6" s="1"/>
  <c r="O11" i="9"/>
  <c r="D133" i="15" l="1"/>
  <c r="F133" i="15" s="1"/>
  <c r="I18" i="13"/>
  <c r="H117" i="15"/>
  <c r="H118" i="15" s="1"/>
  <c r="F117" i="15"/>
  <c r="T39" i="17"/>
  <c r="J17" i="13" s="1"/>
  <c r="D116" i="15"/>
  <c r="F116" i="15" s="1"/>
  <c r="H17" i="13"/>
  <c r="D132" i="15"/>
  <c r="F132" i="15" s="1"/>
  <c r="H18" i="13"/>
  <c r="D115" i="15"/>
  <c r="F115" i="15" s="1"/>
  <c r="G17" i="13"/>
  <c r="D131" i="15"/>
  <c r="F131" i="15" s="1"/>
  <c r="G18" i="13"/>
  <c r="F114" i="15"/>
  <c r="O11" i="11"/>
  <c r="O11" i="12" s="1"/>
  <c r="O11" i="6" s="1"/>
  <c r="Q11" i="9"/>
  <c r="D130" i="15"/>
  <c r="F18" i="13"/>
  <c r="T38" i="18"/>
  <c r="O16" i="11"/>
  <c r="T20" i="19"/>
  <c r="T17" i="19"/>
  <c r="T32" i="19"/>
  <c r="T13" i="19"/>
  <c r="T38" i="19"/>
  <c r="D98" i="15" l="1"/>
  <c r="F98" i="15" s="1"/>
  <c r="I16" i="13"/>
  <c r="D118" i="15"/>
  <c r="C114" i="15" s="1"/>
  <c r="D97" i="15"/>
  <c r="F97" i="15" s="1"/>
  <c r="H16" i="13"/>
  <c r="T21" i="19"/>
  <c r="G16" i="13" s="1"/>
  <c r="F118" i="15"/>
  <c r="F119" i="15" s="1"/>
  <c r="H119" i="15" s="1"/>
  <c r="D134" i="15"/>
  <c r="C130" i="15" s="1"/>
  <c r="J18" i="13"/>
  <c r="F130" i="15"/>
  <c r="F134" i="15" s="1"/>
  <c r="E118" i="15"/>
  <c r="D95" i="15"/>
  <c r="F16" i="13"/>
  <c r="T39" i="19"/>
  <c r="G118" i="15" l="1"/>
  <c r="G119" i="15" s="1"/>
  <c r="C116" i="15"/>
  <c r="C117" i="15"/>
  <c r="C115" i="15"/>
  <c r="D96" i="15"/>
  <c r="F96" i="15" s="1"/>
  <c r="F95" i="15"/>
  <c r="E119" i="15"/>
  <c r="F135" i="15"/>
  <c r="E134" i="15"/>
  <c r="E135" i="15" s="1"/>
  <c r="J16" i="13"/>
  <c r="D99" i="15"/>
  <c r="C95" i="15" s="1"/>
  <c r="C133" i="15"/>
  <c r="C132" i="15"/>
  <c r="C131" i="15"/>
  <c r="C118" i="15" l="1"/>
  <c r="F99" i="15"/>
  <c r="F100" i="15" s="1"/>
  <c r="C134" i="15"/>
  <c r="C97" i="15"/>
  <c r="C96" i="15"/>
  <c r="C98" i="15"/>
  <c r="E99" i="15" l="1"/>
  <c r="E100" i="15" s="1"/>
  <c r="C99" i="15"/>
  <c r="Q24" i="9"/>
  <c r="J16" i="14"/>
  <c r="J9" i="14"/>
  <c r="J8" i="14"/>
  <c r="J17" i="14" l="1"/>
  <c r="K17" i="14" s="1"/>
  <c r="H9" i="14"/>
  <c r="G8" i="14"/>
  <c r="G9" i="14" s="1"/>
  <c r="I3" i="14"/>
  <c r="J19" i="14"/>
  <c r="K19" i="14" s="1"/>
  <c r="J18" i="14"/>
  <c r="K18" i="14" s="1"/>
  <c r="K16" i="14"/>
  <c r="K15" i="14"/>
  <c r="K20" i="14" l="1"/>
  <c r="K8" i="14"/>
  <c r="K9" i="14"/>
  <c r="K10" i="14" l="1"/>
  <c r="K22" i="14" s="1"/>
  <c r="J21" i="13" s="1"/>
  <c r="D154" i="15" s="1"/>
  <c r="F154" i="15" l="1"/>
  <c r="H154" i="15"/>
  <c r="I22" i="13"/>
  <c r="H22" i="13"/>
  <c r="G22" i="13"/>
  <c r="F22" i="13"/>
  <c r="J22" i="13"/>
  <c r="Q31" i="9" l="1"/>
  <c r="T31" i="9" s="1"/>
  <c r="Q30" i="9"/>
  <c r="T30" i="9" s="1"/>
  <c r="Q29" i="9"/>
  <c r="T29" i="9" s="1"/>
  <c r="Q28" i="9"/>
  <c r="T28" i="9" s="1"/>
  <c r="Q27" i="9"/>
  <c r="T27" i="9" s="1"/>
  <c r="Q26" i="9"/>
  <c r="T26" i="9" s="1"/>
  <c r="M17" i="11"/>
  <c r="Q25" i="6" l="1"/>
  <c r="T25" i="6" s="1"/>
  <c r="Q29" i="6"/>
  <c r="M29" i="6"/>
  <c r="Q28" i="6"/>
  <c r="M28" i="6"/>
  <c r="Q27" i="6"/>
  <c r="T27" i="6" s="1"/>
  <c r="Q26" i="6"/>
  <c r="T26" i="6" s="1"/>
  <c r="T29" i="6" l="1"/>
  <c r="T28" i="6"/>
  <c r="Q23" i="6" l="1"/>
  <c r="T23" i="6" s="1"/>
  <c r="T30" i="6" s="1"/>
  <c r="Q20" i="6"/>
  <c r="Q19" i="6"/>
  <c r="Q17" i="6"/>
  <c r="T17" i="6" s="1"/>
  <c r="M17" i="6"/>
  <c r="M19" i="6" s="1"/>
  <c r="Q16" i="6"/>
  <c r="T16" i="6" s="1"/>
  <c r="Q12" i="6"/>
  <c r="M12" i="6"/>
  <c r="Q11" i="6"/>
  <c r="T11" i="6" s="1"/>
  <c r="Q36" i="12"/>
  <c r="T36" i="12" s="1"/>
  <c r="Q35" i="12"/>
  <c r="T35" i="12" s="1"/>
  <c r="Q34" i="12"/>
  <c r="T34" i="12" s="1"/>
  <c r="Q33" i="12"/>
  <c r="T33" i="12" s="1"/>
  <c r="Q30" i="12"/>
  <c r="T30" i="12" s="1"/>
  <c r="Q29" i="12"/>
  <c r="T29" i="12" s="1"/>
  <c r="Q28" i="12"/>
  <c r="T28" i="12" s="1"/>
  <c r="Q27" i="12"/>
  <c r="T27" i="12" s="1"/>
  <c r="Q26" i="12"/>
  <c r="T26" i="12" s="1"/>
  <c r="Q24" i="12"/>
  <c r="T24" i="12" s="1"/>
  <c r="Q20" i="12"/>
  <c r="Q19" i="12"/>
  <c r="Q17" i="12"/>
  <c r="M17" i="12"/>
  <c r="M19" i="12" s="1"/>
  <c r="Q16" i="12"/>
  <c r="T16" i="12" s="1"/>
  <c r="Q12" i="12"/>
  <c r="M12" i="12"/>
  <c r="Q11" i="12"/>
  <c r="T11" i="12" s="1"/>
  <c r="Q39" i="11"/>
  <c r="T39" i="11" s="1"/>
  <c r="Q38" i="11"/>
  <c r="T38" i="11" s="1"/>
  <c r="Q37" i="11"/>
  <c r="T37" i="11" s="1"/>
  <c r="Q36" i="11"/>
  <c r="T36" i="11" s="1"/>
  <c r="Q33" i="11"/>
  <c r="T33" i="11" s="1"/>
  <c r="Q32" i="11"/>
  <c r="T32" i="11" s="1"/>
  <c r="Q31" i="11"/>
  <c r="T31" i="11" s="1"/>
  <c r="Q30" i="11"/>
  <c r="T30" i="11" s="1"/>
  <c r="Q29" i="11"/>
  <c r="T29" i="11" s="1"/>
  <c r="Q27" i="11"/>
  <c r="T27" i="11" s="1"/>
  <c r="Q23" i="11"/>
  <c r="Q22" i="11"/>
  <c r="T22" i="11" s="1"/>
  <c r="Q20" i="11"/>
  <c r="T20" i="11" s="1"/>
  <c r="M20" i="11"/>
  <c r="M23" i="11" s="1"/>
  <c r="Q19" i="11"/>
  <c r="T19" i="11" s="1"/>
  <c r="Q17" i="11"/>
  <c r="T17" i="11" s="1"/>
  <c r="Q16" i="11"/>
  <c r="T16" i="11" s="1"/>
  <c r="Q12" i="11"/>
  <c r="M12" i="11"/>
  <c r="Q11" i="11"/>
  <c r="T11" i="11" s="1"/>
  <c r="Q37" i="9"/>
  <c r="T37" i="9" s="1"/>
  <c r="Q36" i="9"/>
  <c r="T36" i="9" s="1"/>
  <c r="Q35" i="9"/>
  <c r="T35" i="9" s="1"/>
  <c r="Q34" i="9"/>
  <c r="T34" i="9" s="1"/>
  <c r="T24" i="9"/>
  <c r="T32" i="9" s="1"/>
  <c r="Q20" i="9"/>
  <c r="T20" i="9" s="1"/>
  <c r="Q19" i="9"/>
  <c r="T19" i="9" s="1"/>
  <c r="Q17" i="9"/>
  <c r="M17" i="9"/>
  <c r="Q16" i="9"/>
  <c r="T16" i="9" s="1"/>
  <c r="Q12" i="9"/>
  <c r="T12" i="9" s="1"/>
  <c r="T11" i="9"/>
  <c r="Q27" i="10"/>
  <c r="T27" i="10" s="1"/>
  <c r="H12" i="13" l="1"/>
  <c r="D27" i="15"/>
  <c r="F27" i="15" s="1"/>
  <c r="H15" i="13"/>
  <c r="D81" i="15"/>
  <c r="F81" i="15" s="1"/>
  <c r="T19" i="12"/>
  <c r="M20" i="12"/>
  <c r="T20" i="12" s="1"/>
  <c r="T17" i="12"/>
  <c r="T12" i="12"/>
  <c r="T12" i="11"/>
  <c r="T31" i="12"/>
  <c r="T17" i="9"/>
  <c r="T21" i="9" s="1"/>
  <c r="T12" i="6"/>
  <c r="T13" i="6" s="1"/>
  <c r="T19" i="6"/>
  <c r="M20" i="6"/>
  <c r="T20" i="6" s="1"/>
  <c r="T37" i="12"/>
  <c r="T13" i="12"/>
  <c r="T13" i="11"/>
  <c r="T23" i="11"/>
  <c r="T24" i="11" s="1"/>
  <c r="T34" i="11"/>
  <c r="T40" i="11"/>
  <c r="T13" i="9"/>
  <c r="T38" i="9"/>
  <c r="I13" i="13" l="1"/>
  <c r="D47" i="15"/>
  <c r="I14" i="13"/>
  <c r="D63" i="15"/>
  <c r="F63" i="15" s="1"/>
  <c r="D28" i="15"/>
  <c r="F28" i="15" s="1"/>
  <c r="I12" i="13"/>
  <c r="H14" i="13"/>
  <c r="D62" i="15"/>
  <c r="F62" i="15" s="1"/>
  <c r="H13" i="13"/>
  <c r="D46" i="15"/>
  <c r="F46" i="15" s="1"/>
  <c r="T21" i="12"/>
  <c r="G12" i="13"/>
  <c r="D26" i="15"/>
  <c r="F26" i="15" s="1"/>
  <c r="G13" i="13"/>
  <c r="D45" i="15"/>
  <c r="F45" i="15" s="1"/>
  <c r="D61" i="15"/>
  <c r="F61" i="15" s="1"/>
  <c r="G14" i="13"/>
  <c r="D60" i="15"/>
  <c r="F14" i="13"/>
  <c r="F15" i="13"/>
  <c r="D79" i="15"/>
  <c r="F12" i="13"/>
  <c r="D25" i="15"/>
  <c r="D44" i="15"/>
  <c r="F13" i="13"/>
  <c r="T21" i="6"/>
  <c r="T39" i="9"/>
  <c r="T38" i="12"/>
  <c r="T41" i="11"/>
  <c r="H47" i="15" l="1"/>
  <c r="H48" i="15" s="1"/>
  <c r="F47" i="15"/>
  <c r="T31" i="6"/>
  <c r="D82" i="15" s="1"/>
  <c r="C79" i="15" s="1"/>
  <c r="D80" i="15"/>
  <c r="F80" i="15" s="1"/>
  <c r="G15" i="13"/>
  <c r="J12" i="13"/>
  <c r="D29" i="15"/>
  <c r="C25" i="15" s="1"/>
  <c r="F60" i="15"/>
  <c r="F64" i="15" s="1"/>
  <c r="D48" i="15"/>
  <c r="C44" i="15" s="1"/>
  <c r="J13" i="13"/>
  <c r="F79" i="15"/>
  <c r="F82" i="15" s="1"/>
  <c r="F25" i="15"/>
  <c r="F29" i="15" s="1"/>
  <c r="J14" i="13"/>
  <c r="D64" i="15"/>
  <c r="C60" i="15" s="1"/>
  <c r="F44" i="15"/>
  <c r="F48" i="15" s="1"/>
  <c r="Q28" i="10"/>
  <c r="T28" i="10" s="1"/>
  <c r="Q29" i="10"/>
  <c r="T29" i="10" s="1"/>
  <c r="Q30" i="10"/>
  <c r="T30" i="10" s="1"/>
  <c r="Q31" i="10"/>
  <c r="T31" i="10" s="1"/>
  <c r="Q35" i="10"/>
  <c r="T35" i="10" s="1"/>
  <c r="Q36" i="10"/>
  <c r="T36" i="10" s="1"/>
  <c r="Q37" i="10"/>
  <c r="T37" i="10" s="1"/>
  <c r="Q34" i="10"/>
  <c r="T34" i="10" s="1"/>
  <c r="Q26" i="10"/>
  <c r="T26" i="10" s="1"/>
  <c r="J15" i="13" l="1"/>
  <c r="F65" i="15"/>
  <c r="E64" i="15"/>
  <c r="E65" i="15" s="1"/>
  <c r="C62" i="15"/>
  <c r="C61" i="15"/>
  <c r="C63" i="15"/>
  <c r="C27" i="15"/>
  <c r="C28" i="15"/>
  <c r="C26" i="15"/>
  <c r="F83" i="15"/>
  <c r="E82" i="15"/>
  <c r="E83" i="15" s="1"/>
  <c r="E48" i="15"/>
  <c r="E49" i="15" s="1"/>
  <c r="F49" i="15"/>
  <c r="H49" i="15" s="1"/>
  <c r="F30" i="15"/>
  <c r="E29" i="15"/>
  <c r="E30" i="15" s="1"/>
  <c r="C46" i="15"/>
  <c r="C47" i="15"/>
  <c r="C45" i="15"/>
  <c r="G48" i="15"/>
  <c r="C81" i="15"/>
  <c r="C80" i="15"/>
  <c r="T38" i="10"/>
  <c r="Q24" i="10"/>
  <c r="T24" i="10" s="1"/>
  <c r="T32" i="10" s="1"/>
  <c r="M17" i="10"/>
  <c r="M20" i="10" s="1"/>
  <c r="Q16" i="10"/>
  <c r="Q19" i="10"/>
  <c r="Q20" i="10"/>
  <c r="Q12" i="10"/>
  <c r="T12" i="10" s="1"/>
  <c r="D12" i="15" l="1"/>
  <c r="I11" i="13"/>
  <c r="I19" i="13" s="1"/>
  <c r="D153" i="15" s="1"/>
  <c r="H11" i="13"/>
  <c r="H19" i="13" s="1"/>
  <c r="D152" i="15" s="1"/>
  <c r="D11" i="15"/>
  <c r="H11" i="15" s="1"/>
  <c r="C64" i="15"/>
  <c r="C48" i="15"/>
  <c r="C82" i="15"/>
  <c r="C29" i="15"/>
  <c r="G49" i="15"/>
  <c r="T20" i="10"/>
  <c r="T19" i="10"/>
  <c r="T16" i="10"/>
  <c r="T11" i="10"/>
  <c r="T13" i="10" s="1"/>
  <c r="D9" i="15" s="1"/>
  <c r="F153" i="15" l="1"/>
  <c r="H153" i="15"/>
  <c r="F12" i="15"/>
  <c r="H12" i="15"/>
  <c r="H13" i="15" s="1"/>
  <c r="H152" i="15"/>
  <c r="F152" i="15"/>
  <c r="F11" i="13"/>
  <c r="F19" i="13" s="1"/>
  <c r="D150" i="15" s="1"/>
  <c r="F150" i="15" s="1"/>
  <c r="T17" i="10"/>
  <c r="T21" i="10" s="1"/>
  <c r="H155" i="15" l="1"/>
  <c r="G152" i="15"/>
  <c r="D10" i="15"/>
  <c r="F10" i="15" s="1"/>
  <c r="G11" i="13"/>
  <c r="G19" i="13" s="1"/>
  <c r="D151" i="15" s="1"/>
  <c r="F151" i="15" s="1"/>
  <c r="F155" i="15" s="1"/>
  <c r="F9" i="15"/>
  <c r="E150" i="15" s="1"/>
  <c r="T39" i="10"/>
  <c r="J11" i="13" l="1"/>
  <c r="J19" i="13" s="1"/>
  <c r="J23" i="13" s="1"/>
  <c r="D155" i="15" s="1"/>
  <c r="C151" i="15" s="1"/>
  <c r="D13" i="15"/>
  <c r="C10" i="15" s="1"/>
  <c r="F13" i="15"/>
  <c r="C11" i="15" l="1"/>
  <c r="G155" i="15"/>
  <c r="C12" i="15"/>
  <c r="C153" i="15"/>
  <c r="C154" i="15"/>
  <c r="C9" i="15"/>
  <c r="G13" i="15"/>
  <c r="C152" i="15"/>
  <c r="E155" i="15"/>
  <c r="C150" i="15"/>
  <c r="F14" i="15"/>
  <c r="H14" i="15" s="1"/>
  <c r="E13" i="15"/>
  <c r="C13" i="15" l="1"/>
  <c r="C155" i="15"/>
  <c r="E14" i="15"/>
  <c r="G14" i="15"/>
  <c r="F156" i="15"/>
  <c r="H156" i="15" s="1"/>
  <c r="E156" i="15" l="1"/>
  <c r="G156" i="15"/>
</calcChain>
</file>

<file path=xl/sharedStrings.xml><?xml version="1.0" encoding="utf-8"?>
<sst xmlns="http://schemas.openxmlformats.org/spreadsheetml/2006/main" count="1315" uniqueCount="212">
  <si>
    <t>M2</t>
  </si>
  <si>
    <t>1.2.</t>
  </si>
  <si>
    <t>SINAPI</t>
  </si>
  <si>
    <t>LIMPEZA DE SUPERFICIES COM JATO DE ALTA PRESSAO DE AR E AGUA</t>
  </si>
  <si>
    <t>2.1.</t>
  </si>
  <si>
    <t>PINTURA DE LIGACAO COM EMULSAO RR-2C</t>
  </si>
  <si>
    <t>m³</t>
  </si>
  <si>
    <t>2.3.</t>
  </si>
  <si>
    <t>TRANSPORTE COM CAMINHÃO BASCULANTE DE 14 M3, EM VIA URBANA PAVIMENTADA, DMT ACIMA DE 30 KM (UNIDADE: M3XKM). AF_04/2016</t>
  </si>
  <si>
    <t>M3XKM</t>
  </si>
  <si>
    <t>2.4.</t>
  </si>
  <si>
    <t>SINALIZACAO HORIZONTAL COM TINTA RETRORREFLETIVA A BASE DE RESINA ACRILICA COM MICROESFERAS DE VIDRO</t>
  </si>
  <si>
    <t>M²</t>
  </si>
  <si>
    <t>ESCAVAÇÃO MANUAL PARA BLOCO DE COROAMENTO OU SAPATA, SEM PREVISÃO DE FÔRMA. AF_06/2017</t>
  </si>
  <si>
    <t>M3</t>
  </si>
  <si>
    <t>CONCRETO FCK = 25MPA, TRAÇO 1:2,3:2,7 (CIMENTO/ AREIA MÉDIA/ BRITA 1)  - PREPARO MECÂNICO COM BETONEIRA 400 L. AF_07/2016</t>
  </si>
  <si>
    <t>74157/004</t>
  </si>
  <si>
    <t>LANCAMENTO/APLICACAO MANUAL DE CONCRETO EM FUNDACOES</t>
  </si>
  <si>
    <t>Foi considerado arredondamento de duas casas decimais para Quantidade; Custo Unitário; BDI; Preço Unitário; Preço Total.</t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</si>
  <si>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</si>
  <si>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</si>
  <si>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ASFÁLTICA NO PERIMETRO URBANO DO MUNICÍPIO DE SÃO JOSÉ DO OURO/RS</t>
    </r>
  </si>
  <si>
    <t>DESONERADO:</t>
  </si>
  <si>
    <t>SINAPI DATA BASE:</t>
  </si>
  <si>
    <t>BDI</t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</si>
  <si>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</si>
  <si>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t>ITEM</t>
  </si>
  <si>
    <t>FONTE</t>
  </si>
  <si>
    <t>CÓDIGO</t>
  </si>
  <si>
    <t>DESCRIÇÃO</t>
  </si>
  <si>
    <t>UNIDADE</t>
  </si>
  <si>
    <t>CUSTO UNITÁRIO (R$)</t>
  </si>
  <si>
    <t>PREÇO TOTAL (R$)</t>
  </si>
  <si>
    <t>QUANTIDADE</t>
  </si>
  <si>
    <t>PAVIMENTAÇÃO ASFÁLTICA EM CBUQ</t>
  </si>
  <si>
    <t>TOTAL DO ITEM 1</t>
  </si>
  <si>
    <t>TOTAL DO ITEM 2</t>
  </si>
  <si>
    <t>SERVIÇOS INICIAIS</t>
  </si>
  <si>
    <t>SINALIZAÇÃO HORIZONTAL</t>
  </si>
  <si>
    <t>SINALIZAÇÃO VERTICAL</t>
  </si>
  <si>
    <t>TOTAL DO ITEM 3</t>
  </si>
  <si>
    <t>TOTAL DO ITEM 4</t>
  </si>
  <si>
    <t>3.1</t>
  </si>
  <si>
    <t>PREÇO UNITÁRIO + BDI (R$)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</si>
  <si>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ELIAS MENDES DE ARAUJO- TRECHO 9</t>
    </r>
  </si>
  <si>
    <t>1.1</t>
  </si>
  <si>
    <t>1.2</t>
  </si>
  <si>
    <t>SERVICOS TOPOGRAFICOS PARA PAVIMENTACAO, INCLUSIVE NOTA DE SERVICOS, ACOMPANHAMENTO E GREIDE</t>
  </si>
  <si>
    <t>2.1</t>
  </si>
  <si>
    <t>REPERFILAGEM</t>
  </si>
  <si>
    <t>CONSTRUÇÃO DE PAVIMENTO COM APLICAÇÃO DE CONCRETO BETUMINOSO USINADO A QUENTE (CBUQ), BINDER, COM ESPESSURA DE 4,0 CM - EXCLUSIVE TRANSPORTE. AF_03/2017</t>
  </si>
  <si>
    <t>2.1.1</t>
  </si>
  <si>
    <t>2.1.2</t>
  </si>
  <si>
    <t>2.2</t>
  </si>
  <si>
    <t>TRANSPORTE</t>
  </si>
  <si>
    <t>2.2.1</t>
  </si>
  <si>
    <t>2.2.2</t>
  </si>
  <si>
    <t>CARGA, MANOBRAS E DESCARGA DE MISTURA BETUMINOSA A QUENTE, COM CAMINHAO BASCULANTE 6 M3, DESCARGA EM VIBRO-ACABADORA</t>
  </si>
  <si>
    <t>M³</t>
  </si>
  <si>
    <t xml:space="preserve">SINALIZAÇÃO </t>
  </si>
  <si>
    <t>3.1.1</t>
  </si>
  <si>
    <t>3.2</t>
  </si>
  <si>
    <t>DAER</t>
  </si>
  <si>
    <t xml:space="preserve">PLACA TODA REFLETIVA TIPO I </t>
  </si>
  <si>
    <t>SINAPI-I</t>
  </si>
  <si>
    <t>TUBO ACO GALVANIZADO COM COSTURA, CLASSE MEDIA, DN 2", E = *3,65* MM, PESO *5,10* KG/M (NBR 5580)</t>
  </si>
  <si>
    <t>3.2.1</t>
  </si>
  <si>
    <t>3.2.2</t>
  </si>
  <si>
    <t>3.2.3</t>
  </si>
  <si>
    <t>3.2.4</t>
  </si>
  <si>
    <t>3.2.5</t>
  </si>
  <si>
    <t>M</t>
  </si>
  <si>
    <t>PLANILHA ORÇAMENTÁRIA - TRECHO 9</t>
  </si>
  <si>
    <t>4.1</t>
  </si>
  <si>
    <t>4.2</t>
  </si>
  <si>
    <t>4.3</t>
  </si>
  <si>
    <t>4.4</t>
  </si>
  <si>
    <t>ENSAIOS</t>
  </si>
  <si>
    <t xml:space="preserve">COMPOSIÇÃO </t>
  </si>
  <si>
    <t xml:space="preserve"> ENSAIO MARSHALL - MISTURA BETUMINOSA A QUENTE </t>
  </si>
  <si>
    <t>ENSAIO DE GRANULOMETRIA DO AGREGADO</t>
  </si>
  <si>
    <t>ENSAIO DE TRACAO POR COMPRESSAO DIAMETRAL - MISTURAS BETUMINOSAS</t>
  </si>
  <si>
    <t>ENSAIO DE DENSIDADE DO MATERIAL BETUMINOSO</t>
  </si>
  <si>
    <t>3.2.6</t>
  </si>
  <si>
    <t>PLACA DE ACO ESMALTADA PARA IDENTIFICACAO DE RUA, *45 CM X 20* CM</t>
  </si>
  <si>
    <t>73916/2</t>
  </si>
  <si>
    <t>PLANILHA ORÇAMENTÁRIA - TRECHO 10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</si>
  <si>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MARIA RISSON- TRECHO 10</t>
    </r>
  </si>
  <si>
    <t>NÃO</t>
  </si>
  <si>
    <t>PLANILHA ORÇAMENTÁRIA - TRECHO 11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</si>
  <si>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HILDEBRANDO BITENCOURT - TRECHO 11</t>
    </r>
  </si>
  <si>
    <t>CAPEAMENTO</t>
  </si>
  <si>
    <t>2.3</t>
  </si>
  <si>
    <t>PLANILHA ORÇAMENTÁRIA - TRECHO 12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</si>
  <si>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JOÃO LUNARDI - TRECHO 12</t>
    </r>
  </si>
  <si>
    <t>PREÇO UNITÁRIO+ BDI(R$)</t>
  </si>
  <si>
    <t>PLANILHA ORÇAMENTÁRIA - TRECHO 13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</si>
  <si>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10 DE SETEMBRO- TRECHO 13</t>
    </r>
  </si>
  <si>
    <t>DEVERÁ SER COMPROVADO ATRAVÉS DE NOTAS DE PESAGEM O MÍNIMO  DE 22,31 TONELADAS DE CBUQ</t>
  </si>
  <si>
    <t>DEVERÁ SER COMPROVADO ATRAVÉS DE NOTAS DE PESAGEM O MÍNIMO  DE 112,12 TONELADAS DE CBUQ</t>
  </si>
  <si>
    <t>DEVERÁ SER COMPROVADO ATRAVÉS DE NOTAS DE PESAGEM O MÍNIMO  DE 139,28 TONELADAS DE CBUQ</t>
  </si>
  <si>
    <t>DEVERÁ SER COMPROVADO ATRAVÉS DE NOTAS DE PESAGEM O MÍNIMO  DE 65,50 TONELADAS DE CBUQ</t>
  </si>
  <si>
    <t>DEVERÁ SER COMPROVADO ATRAVÉS DE NOTAS DE PESAGEM O MÍNIMO  DE 609,55 TONELADAS DE CBUQ</t>
  </si>
  <si>
    <t>PLANILHA ORÇAMENTÁRIA TOTAL DOS TRECHOS</t>
  </si>
  <si>
    <t>SERVIÇOS INICIAIS (R$)</t>
  </si>
  <si>
    <t>PAVIMENTAÇÃO ASFÁLTICA EM CBUQ  (R$)</t>
  </si>
  <si>
    <t>SINALIZAÇÃO  (R$)</t>
  </si>
  <si>
    <t>ENSAIOS (R$)</t>
  </si>
  <si>
    <t>MOB. E DESM. DE EQUIPAMENTOS E ADM. LOCAL</t>
  </si>
  <si>
    <t>PAVIMENTAÇÃO POR TRECHOS</t>
  </si>
  <si>
    <t>-</t>
  </si>
  <si>
    <t>1.3</t>
  </si>
  <si>
    <t>1.4</t>
  </si>
  <si>
    <t>TOTAL 1</t>
  </si>
  <si>
    <t>SERVIÇOS COMPLEMENTARES</t>
  </si>
  <si>
    <t>TOTAL 2</t>
  </si>
  <si>
    <t>PREÇO TOTAL</t>
  </si>
  <si>
    <t>1.5</t>
  </si>
  <si>
    <t>RUA 10 DE SETEMBRO - TRECHO 13</t>
  </si>
  <si>
    <t>RUA JOÃO LUNARDI - TRECHO 12</t>
  </si>
  <si>
    <t>RUA HILDEBRANDO BITENCOURT - TRECHO 11</t>
  </si>
  <si>
    <t>RUA MARIA RISSON - TRECHO 10</t>
  </si>
  <si>
    <t>RUA ELIAS MENDES DE ARAUJO - TRECHO 9</t>
  </si>
  <si>
    <t>MOBILIZAÇÃO E DESMOBILIZAÇÃO DE EQUIPAMENTOS</t>
  </si>
  <si>
    <r>
      <rPr>
        <b/>
        <sz val="8"/>
        <rFont val="Arial"/>
        <family val="2"/>
      </rPr>
      <t>ITEM</t>
    </r>
  </si>
  <si>
    <r>
      <rPr>
        <b/>
        <sz val="8"/>
        <rFont val="Arial"/>
        <family val="2"/>
      </rPr>
      <t>FONTE</t>
    </r>
  </si>
  <si>
    <r>
      <rPr>
        <b/>
        <sz val="8"/>
        <rFont val="Arial"/>
        <family val="2"/>
      </rPr>
      <t>CÓDIGO</t>
    </r>
  </si>
  <si>
    <r>
      <rPr>
        <b/>
        <sz val="8"/>
        <rFont val="Arial"/>
        <family val="2"/>
      </rPr>
      <t>DESCRIÇÃO</t>
    </r>
  </si>
  <si>
    <r>
      <rPr>
        <b/>
        <sz val="8"/>
        <rFont val="Arial"/>
        <family val="2"/>
      </rPr>
      <t>UNIDADE</t>
    </r>
  </si>
  <si>
    <r>
      <rPr>
        <b/>
        <sz val="8"/>
        <rFont val="Arial"/>
        <family val="2"/>
      </rPr>
      <t>QUANTIDADE</t>
    </r>
  </si>
  <si>
    <r>
      <rPr>
        <b/>
        <sz val="8"/>
        <rFont val="Arial"/>
        <family val="2"/>
      </rPr>
      <t xml:space="preserve">CUSTO
</t>
    </r>
    <r>
      <rPr>
        <b/>
        <sz val="8"/>
        <rFont val="Arial"/>
        <family val="2"/>
      </rPr>
      <t>UNITÁRIO (R$)</t>
    </r>
  </si>
  <si>
    <r>
      <rPr>
        <b/>
        <sz val="8"/>
        <rFont val="Arial"/>
        <family val="2"/>
      </rPr>
      <t xml:space="preserve">PREÇO
</t>
    </r>
    <r>
      <rPr>
        <b/>
        <sz val="8"/>
        <rFont val="Arial"/>
        <family val="2"/>
      </rPr>
      <t>UNITÁRIO+BDI (R$)</t>
    </r>
  </si>
  <si>
    <r>
      <rPr>
        <b/>
        <sz val="8"/>
        <rFont val="Arial"/>
        <family val="2"/>
      </rPr>
      <t xml:space="preserve">PREÇO TOTAL
</t>
    </r>
    <r>
      <rPr>
        <b/>
        <sz val="8"/>
        <rFont val="Arial"/>
        <family val="2"/>
      </rPr>
      <t>(R$)</t>
    </r>
  </si>
  <si>
    <t xml:space="preserve">COTAÇÃO </t>
  </si>
  <si>
    <t>DNIT E9665</t>
  </si>
  <si>
    <t>CAVALO MECÂNICO COM SEMI-REBOQUE E CAPACIDADE DE 35T-210 KW</t>
  </si>
  <si>
    <t>CHP</t>
  </si>
  <si>
    <t>ESPARGIDOR DE ASFALTO PRESSURIZADO, TANQUE 6 M3 COM ISOLAÇÃO TÉRMICA, AQUECIDO COM 2 MAÇARICOS, COM BARRA ESPARGIDORA 3,60 M, MONTADO SOBRE CAMINHÃO  TOCO, PBT 14.300 KG, POTÊNCIA 185 CV - CHP DIURNO. AF_08/2015</t>
  </si>
  <si>
    <t>TOTAL ITEM 1</t>
  </si>
  <si>
    <t>ADMINISTRAÇÃO LOCAL</t>
  </si>
  <si>
    <t>ENGENHEIRO CIVIL DE OBRA PLENO</t>
  </si>
  <si>
    <t>H</t>
  </si>
  <si>
    <t>ENCARREGADO  GERAL DE OBRAS</t>
  </si>
  <si>
    <t>AUXILIAR DE LABORATORISTA DE SOLOS E CONCRETO</t>
  </si>
  <si>
    <t>2.4</t>
  </si>
  <si>
    <t>DNIT E9684</t>
  </si>
  <si>
    <t>Veículo leve Pick Up 4 x 4 - 147 Kw</t>
  </si>
  <si>
    <t>2.5</t>
  </si>
  <si>
    <t>DNIT E9512</t>
  </si>
  <si>
    <t>Veículo leve - 53 kW</t>
  </si>
  <si>
    <t>TOTAL ITEM 2</t>
  </si>
  <si>
    <t>TOTAL MOB. DESM DE EQUIPAMENTOS E ADM LOCAL</t>
  </si>
  <si>
    <t>Velocidade média (km/h):</t>
  </si>
  <si>
    <t>Tempo médio de viagem (h):</t>
  </si>
  <si>
    <t>Distâncias de Transporte:</t>
  </si>
  <si>
    <t>Adotada a Média:</t>
  </si>
  <si>
    <t>km</t>
  </si>
  <si>
    <t>TEMPO DE VIAGEM</t>
  </si>
  <si>
    <t>Nº DE VIAGENS</t>
  </si>
  <si>
    <t>SEMANAS</t>
  </si>
  <si>
    <t>DIAS</t>
  </si>
  <si>
    <t>HORAS</t>
  </si>
  <si>
    <t>CRONOGRAMA FÍSICO FINANCEIRO</t>
  </si>
  <si>
    <t>( X  ) GLOBAL          (     ) INDIVIDUAL</t>
  </si>
  <si>
    <r>
      <rPr>
        <b/>
        <sz val="10"/>
        <rFont val="Arial"/>
        <family val="2"/>
      </rPr>
      <t>AGENTE TOMADOR:</t>
    </r>
    <r>
      <rPr>
        <sz val="10"/>
        <rFont val="Arial"/>
        <family val="2"/>
      </rPr>
      <t xml:space="preserve"> MUNICÍPIO DE SÃO JOSÉ DO OURO</t>
    </r>
  </si>
  <si>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PAVIMENTAÇÃO ASFÁLTICA NO PERIMETRO URBANO DO MUNICÍPIO DE SÃO JOSÉ DO OURO/RS</t>
    </r>
  </si>
  <si>
    <t>Item</t>
  </si>
  <si>
    <t>DISCRIMINAÇÃO DOS SERVIÇOS</t>
  </si>
  <si>
    <t>Peso</t>
  </si>
  <si>
    <t>Valor das Obras e serviços</t>
  </si>
  <si>
    <t>MESES</t>
  </si>
  <si>
    <t>Mês 1</t>
  </si>
  <si>
    <t>Mês 2</t>
  </si>
  <si>
    <t>Mês 3</t>
  </si>
  <si>
    <t>Mês 4</t>
  </si>
  <si>
    <t>%</t>
  </si>
  <si>
    <t>(R$)</t>
  </si>
  <si>
    <t>R$</t>
  </si>
  <si>
    <t>PAVIMENTAÇÃO ASFALTICA EM CBUQ</t>
  </si>
  <si>
    <t>SINALIZAÇÃO</t>
  </si>
  <si>
    <t>TOTAL</t>
  </si>
  <si>
    <t>SIMPLES</t>
  </si>
  <si>
    <t>ACUMULADO</t>
  </si>
  <si>
    <t>,</t>
  </si>
  <si>
    <t>MOBILIZAÇÃO E DESMOBILIZAÇÃO DE EQUIPAMENTOS E ADMINISTRAÇÃO LOCAL</t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</si>
  <si>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ELIAS MENDES DE ARAUJO - TRECHO 09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</si>
  <si>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MARIA RISSON - TRECHO 10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</si>
  <si>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HILDEBRANDO BITENCOURT - TRECHO 11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</si>
  <si>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JOÃO LUNARDI - TRECHO 12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</si>
  <si>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10 DE SETEMBRO - TRECHO 13</t>
    </r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</si>
  <si>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FRANCISCO DE PAULA FELIPE- TRECHO 14</t>
    </r>
  </si>
  <si>
    <t>1.6</t>
  </si>
  <si>
    <t>1.7</t>
  </si>
  <si>
    <t>1.8</t>
  </si>
  <si>
    <t>DEVERÁ SER COMPROVADO ATRAVÉS DE NOTAS DE PESAGEM O MÍNIMO  DE 145,04 TONELADAS DE CBUQ</t>
  </si>
  <si>
    <t>PLANILHA ORÇAMENTÁRIA - TRECHO 14</t>
  </si>
  <si>
    <t>RUA FRANCISCO DE PAULA FELIPE- TRECHO 14</t>
  </si>
  <si>
    <t>PLANILHA ORÇAMENTÁRIA - TRECHO 15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</si>
  <si>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JOÃO GIACOMETTI- TRECHO 15</t>
    </r>
  </si>
  <si>
    <t>DEVERÁ SER COMPROVADO ATRAVÉS DE NOTAS DE PESAGEM O MÍNIMO  DE 422,80 TONELADAS DE CBUQ</t>
  </si>
  <si>
    <t>DEVERÁ SER COMPROVADO ATRAVÉS DE NOTAS DE PESAGEM O MÍNIMO  DE 265,35 TONELADAS DE CBUQ</t>
  </si>
  <si>
    <t>PLANILHA ORÇAMENTÁRIA - TRECHO 16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</si>
  <si>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JOÃO PASINATO- TRECHO 16</t>
    </r>
  </si>
  <si>
    <t> São José do Ouro/RS, 26 de dezembro de 2019                                                </t>
  </si>
  <si>
    <t>COMPOSIÇÃO</t>
  </si>
  <si>
    <t>RUA JOÃO GIACOMETTI - TRECHO 15</t>
  </si>
  <si>
    <t>RUA JOÃO PASINATO - TRECHO 16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</si>
  <si>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TRECHO 9, TRECHO 10, TRECHO 11, TRECHO 12, TRECHO 13, TRECHO 14, TRECHO 15, TRECHO 16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</si>
  <si>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FRANCISCO DE PAULA FELIPE - TRECHO 14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</si>
  <si>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JOÃO GIACOMETTI - TRECHO 15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</si>
  <si>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JOÃO PASINATO - TRECHO 16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</si>
  <si>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TRECHO 9, TRECHO 10, TRECHO 11, TRECHO 12, TRECHO 13, TRECHO 14, TRECHO 15, TRECHO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</si>
</sst>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0."/>
    <numFmt numFmtId="166" formatCode="&quot;R$&quot;#,##0.00"/>
    <numFmt numFmtId="167" formatCode="0.0"/>
    <numFmt numFmtId="168" formatCode="&quot;R$&quot;\ #,##0.00"/>
    <numFmt numFmtId="169" formatCode="_-* #,##0.00_-;\-* #,##0.00_-;_-* \-??_-;_-@_-"/>
    <numFmt numFmtId="170" formatCode="h:mm;@"/>
    <numFmt numFmtId="171" formatCode="_(* #,##0.00_);_(* \(#,##0.00\);_(* &quot;&quot;??_);_(@_)"/>
  </numFmts>
  <fonts count="23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sz val="13"/>
      <name val="Calibri"/>
      <family val="2"/>
      <charset val="1"/>
    </font>
    <font>
      <u/>
      <sz val="8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320">
    <xf numFmtId="0" fontId="0" fillId="0" borderId="0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center" wrapText="1"/>
    </xf>
    <xf numFmtId="17" fontId="9" fillId="0" borderId="0" xfId="0" applyNumberFormat="1" applyFont="1" applyFill="1" applyBorder="1" applyAlignment="1">
      <alignment horizontal="center" vertical="top"/>
    </xf>
    <xf numFmtId="10" fontId="9" fillId="0" borderId="0" xfId="0" applyNumberFormat="1" applyFont="1" applyFill="1" applyBorder="1" applyAlignment="1">
      <alignment horizontal="center" vertical="top"/>
    </xf>
    <xf numFmtId="164" fontId="4" fillId="3" borderId="3" xfId="0" applyNumberFormat="1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4" fontId="4" fillId="3" borderId="4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top" wrapText="1"/>
    </xf>
    <xf numFmtId="17" fontId="9" fillId="0" borderId="9" xfId="0" applyNumberFormat="1" applyFont="1" applyFill="1" applyBorder="1" applyAlignment="1">
      <alignment horizontal="center" vertical="top"/>
    </xf>
    <xf numFmtId="0" fontId="12" fillId="0" borderId="24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top" wrapText="1"/>
    </xf>
    <xf numFmtId="0" fontId="9" fillId="0" borderId="23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8" xfId="0" applyFont="1" applyFill="1" applyBorder="1" applyAlignment="1">
      <alignment vertical="top"/>
    </xf>
    <xf numFmtId="0" fontId="9" fillId="0" borderId="9" xfId="0" applyFont="1" applyFill="1" applyBorder="1" applyAlignment="1">
      <alignment vertical="top"/>
    </xf>
    <xf numFmtId="0" fontId="2" fillId="0" borderId="29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6" fontId="6" fillId="0" borderId="0" xfId="0" applyNumberFormat="1" applyFont="1" applyFill="1" applyBorder="1" applyAlignment="1">
      <alignment horizontal="center" vertical="top"/>
    </xf>
    <xf numFmtId="0" fontId="14" fillId="7" borderId="14" xfId="0" applyFont="1" applyFill="1" applyBorder="1" applyAlignment="1">
      <alignment horizontal="center"/>
    </xf>
    <xf numFmtId="0" fontId="0" fillId="0" borderId="36" xfId="0" applyBorder="1"/>
    <xf numFmtId="0" fontId="0" fillId="0" borderId="37" xfId="0" applyBorder="1"/>
    <xf numFmtId="2" fontId="1" fillId="0" borderId="39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2" fillId="0" borderId="40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vertical="center" wrapText="1"/>
    </xf>
    <xf numFmtId="0" fontId="0" fillId="0" borderId="40" xfId="0" applyFill="1" applyBorder="1" applyAlignment="1">
      <alignment vertical="center" wrapText="1"/>
    </xf>
    <xf numFmtId="0" fontId="0" fillId="0" borderId="40" xfId="0" applyFill="1" applyBorder="1" applyAlignment="1">
      <alignment horizontal="left" vertical="center" wrapText="1"/>
    </xf>
    <xf numFmtId="0" fontId="0" fillId="0" borderId="40" xfId="0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top" wrapText="1"/>
    </xf>
    <xf numFmtId="1" fontId="6" fillId="0" borderId="3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0" fontId="1" fillId="0" borderId="41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horizontal="center" vertical="top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8" fontId="14" fillId="0" borderId="14" xfId="0" applyNumberFormat="1" applyFont="1" applyBorder="1"/>
    <xf numFmtId="0" fontId="0" fillId="0" borderId="0" xfId="0"/>
    <xf numFmtId="0" fontId="15" fillId="0" borderId="0" xfId="0" applyFont="1" applyAlignment="1">
      <alignment wrapText="1"/>
    </xf>
    <xf numFmtId="167" fontId="6" fillId="0" borderId="42" xfId="0" applyNumberFormat="1" applyFont="1" applyFill="1" applyBorder="1" applyAlignment="1">
      <alignment horizontal="center" vertical="top" shrinkToFit="1"/>
    </xf>
    <xf numFmtId="0" fontId="1" fillId="0" borderId="39" xfId="0" applyFont="1" applyFill="1" applyBorder="1" applyAlignment="1">
      <alignment horizontal="left" vertical="top" wrapText="1"/>
    </xf>
    <xf numFmtId="1" fontId="6" fillId="0" borderId="39" xfId="0" applyNumberFormat="1" applyFont="1" applyFill="1" applyBorder="1" applyAlignment="1">
      <alignment horizontal="center" vertical="top" shrinkToFit="1"/>
    </xf>
    <xf numFmtId="0" fontId="1" fillId="0" borderId="39" xfId="0" applyFont="1" applyFill="1" applyBorder="1" applyAlignment="1">
      <alignment horizontal="center" vertical="top" wrapText="1"/>
    </xf>
    <xf numFmtId="4" fontId="1" fillId="0" borderId="43" xfId="0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44" fontId="16" fillId="0" borderId="0" xfId="1" applyFont="1" applyBorder="1" applyAlignment="1" applyProtection="1"/>
    <xf numFmtId="0" fontId="17" fillId="0" borderId="0" xfId="0" applyFont="1" applyBorder="1"/>
    <xf numFmtId="0" fontId="1" fillId="0" borderId="0" xfId="0" applyFont="1" applyBorder="1"/>
    <xf numFmtId="0" fontId="1" fillId="0" borderId="0" xfId="0" applyFont="1" applyBorder="1" applyAlignment="1" applyProtection="1"/>
    <xf numFmtId="0" fontId="1" fillId="0" borderId="0" xfId="0" applyFont="1" applyBorder="1" applyAlignment="1">
      <alignment horizontal="right"/>
    </xf>
    <xf numFmtId="169" fontId="1" fillId="8" borderId="0" xfId="0" applyNumberFormat="1" applyFont="1" applyFill="1" applyBorder="1"/>
    <xf numFmtId="170" fontId="1" fillId="0" borderId="0" xfId="1" applyNumberFormat="1" applyFont="1" applyBorder="1" applyAlignment="1" applyProtection="1">
      <alignment horizontal="right"/>
    </xf>
    <xf numFmtId="0" fontId="6" fillId="0" borderId="39" xfId="0" applyFont="1" applyFill="1" applyBorder="1" applyAlignment="1">
      <alignment vertical="center" wrapText="1"/>
    </xf>
    <xf numFmtId="167" fontId="6" fillId="0" borderId="3" xfId="0" applyNumberFormat="1" applyFont="1" applyFill="1" applyBorder="1" applyAlignment="1">
      <alignment horizontal="center" vertical="center" shrinkToFit="1"/>
    </xf>
    <xf numFmtId="1" fontId="6" fillId="0" borderId="3" xfId="0" applyNumberFormat="1" applyFont="1" applyFill="1" applyBorder="1" applyAlignment="1">
      <alignment horizontal="center" vertical="center" shrinkToFit="1"/>
    </xf>
    <xf numFmtId="1" fontId="6" fillId="0" borderId="41" xfId="0" applyNumberFormat="1" applyFont="1" applyFill="1" applyBorder="1" applyAlignment="1">
      <alignment horizontal="center" vertical="center" shrinkToFit="1"/>
    </xf>
    <xf numFmtId="17" fontId="9" fillId="0" borderId="9" xfId="0" applyNumberFormat="1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4" fontId="4" fillId="3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17" fontId="9" fillId="0" borderId="9" xfId="0" applyNumberFormat="1" applyFont="1" applyFill="1" applyBorder="1" applyAlignment="1">
      <alignment horizontal="center" vertical="top"/>
    </xf>
    <xf numFmtId="0" fontId="20" fillId="0" borderId="14" xfId="0" applyFont="1" applyBorder="1" applyAlignment="1">
      <alignment horizontal="center"/>
    </xf>
    <xf numFmtId="0" fontId="20" fillId="0" borderId="14" xfId="0" applyFont="1" applyBorder="1"/>
    <xf numFmtId="0" fontId="20" fillId="0" borderId="36" xfId="0" applyFont="1" applyBorder="1"/>
    <xf numFmtId="0" fontId="20" fillId="0" borderId="35" xfId="0" applyFont="1" applyBorder="1"/>
    <xf numFmtId="2" fontId="20" fillId="0" borderId="14" xfId="0" applyNumberFormat="1" applyFont="1" applyBorder="1" applyProtection="1"/>
    <xf numFmtId="43" fontId="21" fillId="0" borderId="14" xfId="2" applyFont="1" applyBorder="1" applyProtection="1">
      <protection locked="0"/>
    </xf>
    <xf numFmtId="43" fontId="20" fillId="0" borderId="14" xfId="2" applyFont="1" applyBorder="1"/>
    <xf numFmtId="43" fontId="20" fillId="0" borderId="14" xfId="2" applyFont="1" applyBorder="1" applyProtection="1">
      <protection locked="0"/>
    </xf>
    <xf numFmtId="43" fontId="20" fillId="0" borderId="36" xfId="2" applyFont="1" applyBorder="1" applyProtection="1">
      <protection locked="0"/>
    </xf>
    <xf numFmtId="0" fontId="21" fillId="0" borderId="14" xfId="0" applyFont="1" applyBorder="1"/>
    <xf numFmtId="0" fontId="20" fillId="0" borderId="49" xfId="0" applyFont="1" applyBorder="1"/>
    <xf numFmtId="43" fontId="20" fillId="0" borderId="49" xfId="2" applyFont="1" applyBorder="1"/>
    <xf numFmtId="171" fontId="20" fillId="0" borderId="14" xfId="2" applyNumberFormat="1" applyFont="1" applyBorder="1"/>
    <xf numFmtId="171" fontId="20" fillId="0" borderId="36" xfId="2" applyNumberFormat="1" applyFont="1" applyBorder="1"/>
    <xf numFmtId="0" fontId="20" fillId="0" borderId="50" xfId="0" applyFont="1" applyBorder="1"/>
    <xf numFmtId="43" fontId="20" fillId="0" borderId="50" xfId="2" applyFont="1" applyBorder="1"/>
    <xf numFmtId="43" fontId="20" fillId="0" borderId="52" xfId="2" applyFont="1" applyBorder="1"/>
    <xf numFmtId="0" fontId="11" fillId="0" borderId="0" xfId="0" applyFont="1" applyFill="1" applyBorder="1" applyAlignment="1">
      <alignment vertical="top" wrapText="1"/>
    </xf>
    <xf numFmtId="0" fontId="20" fillId="0" borderId="35" xfId="0" applyFont="1" applyBorder="1" applyAlignment="1">
      <alignment vertical="center"/>
    </xf>
    <xf numFmtId="2" fontId="20" fillId="0" borderId="14" xfId="0" applyNumberFormat="1" applyFont="1" applyBorder="1" applyAlignment="1" applyProtection="1">
      <alignment vertical="center"/>
    </xf>
    <xf numFmtId="43" fontId="21" fillId="0" borderId="14" xfId="2" applyFont="1" applyBorder="1" applyAlignment="1" applyProtection="1">
      <alignment vertical="center"/>
      <protection locked="0"/>
    </xf>
    <xf numFmtId="43" fontId="20" fillId="0" borderId="14" xfId="2" applyFont="1" applyBorder="1" applyAlignment="1">
      <alignment vertical="center"/>
    </xf>
    <xf numFmtId="43" fontId="20" fillId="0" borderId="14" xfId="2" applyFont="1" applyBorder="1" applyAlignment="1" applyProtection="1">
      <alignment vertical="center"/>
      <protection locked="0"/>
    </xf>
    <xf numFmtId="43" fontId="20" fillId="0" borderId="36" xfId="2" applyFont="1" applyBorder="1" applyAlignment="1" applyProtection="1">
      <alignment vertical="center"/>
      <protection locked="0"/>
    </xf>
    <xf numFmtId="0" fontId="20" fillId="0" borderId="49" xfId="0" applyFont="1" applyBorder="1" applyAlignment="1">
      <alignment wrapText="1"/>
    </xf>
    <xf numFmtId="43" fontId="20" fillId="0" borderId="38" xfId="2" applyFont="1" applyBorder="1" applyAlignment="1" applyProtection="1">
      <alignment vertical="center"/>
      <protection locked="0"/>
    </xf>
    <xf numFmtId="43" fontId="20" fillId="0" borderId="49" xfId="2" applyFont="1" applyBorder="1" applyAlignment="1">
      <alignment vertical="center"/>
    </xf>
    <xf numFmtId="171" fontId="20" fillId="0" borderId="14" xfId="2" applyNumberFormat="1" applyFont="1" applyBorder="1" applyAlignment="1">
      <alignment vertical="center"/>
    </xf>
    <xf numFmtId="171" fontId="20" fillId="0" borderId="36" xfId="2" applyNumberFormat="1" applyFont="1" applyBorder="1" applyAlignment="1">
      <alignment vertical="center"/>
    </xf>
    <xf numFmtId="43" fontId="20" fillId="0" borderId="50" xfId="2" applyFont="1" applyBorder="1" applyAlignment="1">
      <alignment vertical="center"/>
    </xf>
    <xf numFmtId="43" fontId="20" fillId="0" borderId="52" xfId="2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4" fontId="4" fillId="3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17" fontId="9" fillId="0" borderId="9" xfId="0" applyNumberFormat="1" applyFont="1" applyFill="1" applyBorder="1" applyAlignment="1">
      <alignment horizontal="center" vertical="top"/>
    </xf>
    <xf numFmtId="4" fontId="6" fillId="0" borderId="4" xfId="0" applyNumberFormat="1" applyFont="1" applyFill="1" applyBorder="1" applyAlignment="1">
      <alignment horizontal="center" vertical="center" shrinkToFit="1"/>
    </xf>
    <xf numFmtId="4" fontId="6" fillId="0" borderId="5" xfId="0" applyNumberFormat="1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left" vertical="top" indent="3" shrinkToFit="1"/>
    </xf>
    <xf numFmtId="4" fontId="4" fillId="0" borderId="4" xfId="0" applyNumberFormat="1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/>
    </xf>
    <xf numFmtId="17" fontId="9" fillId="0" borderId="10" xfId="0" applyNumberFormat="1" applyFont="1" applyFill="1" applyBorder="1" applyAlignment="1">
      <alignment horizontal="center" vertical="top"/>
    </xf>
    <xf numFmtId="2" fontId="9" fillId="0" borderId="10" xfId="0" applyNumberFormat="1" applyFont="1" applyFill="1" applyBorder="1" applyAlignment="1">
      <alignment horizontal="center" vertical="top"/>
    </xf>
    <xf numFmtId="2" fontId="4" fillId="3" borderId="4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top" wrapText="1"/>
    </xf>
    <xf numFmtId="166" fontId="6" fillId="0" borderId="14" xfId="0" applyNumberFormat="1" applyFont="1" applyFill="1" applyBorder="1" applyAlignment="1">
      <alignment horizontal="center" vertical="top"/>
    </xf>
    <xf numFmtId="166" fontId="4" fillId="7" borderId="22" xfId="0" applyNumberFormat="1" applyFont="1" applyFill="1" applyBorder="1" applyAlignment="1">
      <alignment horizontal="center" vertical="top"/>
    </xf>
    <xf numFmtId="166" fontId="4" fillId="0" borderId="38" xfId="0" applyNumberFormat="1" applyFont="1" applyFill="1" applyBorder="1" applyAlignment="1">
      <alignment horizontal="center" vertical="top"/>
    </xf>
    <xf numFmtId="166" fontId="4" fillId="0" borderId="14" xfId="0" applyNumberFormat="1" applyFont="1" applyFill="1" applyBorder="1" applyAlignment="1">
      <alignment horizontal="center" vertical="top"/>
    </xf>
    <xf numFmtId="166" fontId="6" fillId="0" borderId="36" xfId="0" applyNumberFormat="1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4" fontId="6" fillId="0" borderId="4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 shrinkToFit="1"/>
    </xf>
    <xf numFmtId="1" fontId="6" fillId="4" borderId="6" xfId="0" applyNumberFormat="1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vertical="top"/>
    </xf>
    <xf numFmtId="0" fontId="4" fillId="6" borderId="24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wrapText="1"/>
    </xf>
    <xf numFmtId="2" fontId="6" fillId="4" borderId="4" xfId="0" applyNumberFormat="1" applyFont="1" applyFill="1" applyBorder="1" applyAlignment="1">
      <alignment horizontal="center" vertical="center" shrinkToFit="1"/>
    </xf>
    <xf numFmtId="2" fontId="6" fillId="4" borderId="6" xfId="0" applyNumberFormat="1" applyFont="1" applyFill="1" applyBorder="1" applyAlignment="1">
      <alignment horizontal="center" vertical="center" shrinkToFit="1"/>
    </xf>
    <xf numFmtId="2" fontId="6" fillId="0" borderId="4" xfId="0" applyNumberFormat="1" applyFont="1" applyFill="1" applyBorder="1" applyAlignment="1">
      <alignment horizontal="center" vertical="center" shrinkToFit="1"/>
    </xf>
    <xf numFmtId="2" fontId="6" fillId="0" borderId="5" xfId="0" applyNumberFormat="1" applyFont="1" applyFill="1" applyBorder="1" applyAlignment="1">
      <alignment horizontal="center" vertical="center" shrinkToFit="1"/>
    </xf>
    <xf numFmtId="2" fontId="6" fillId="0" borderId="6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" fontId="6" fillId="4" borderId="4" xfId="0" applyNumberFormat="1" applyFont="1" applyFill="1" applyBorder="1" applyAlignment="1">
      <alignment horizontal="center" vertical="center" shrinkToFit="1"/>
    </xf>
    <xf numFmtId="4" fontId="6" fillId="4" borderId="6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top"/>
    </xf>
    <xf numFmtId="0" fontId="7" fillId="5" borderId="17" xfId="0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17" fontId="9" fillId="0" borderId="10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right" vertical="top" wrapText="1" indent="1"/>
    </xf>
    <xf numFmtId="0" fontId="2" fillId="3" borderId="5" xfId="0" applyFont="1" applyFill="1" applyBorder="1" applyAlignment="1">
      <alignment horizontal="right" vertical="top" wrapText="1" indent="1"/>
    </xf>
    <xf numFmtId="0" fontId="2" fillId="3" borderId="6" xfId="0" applyFont="1" applyFill="1" applyBorder="1" applyAlignment="1">
      <alignment horizontal="right" vertical="top" wrapText="1" inden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6" fillId="4" borderId="14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0" fontId="6" fillId="0" borderId="36" xfId="0" applyFont="1" applyFill="1" applyBorder="1" applyAlignment="1">
      <alignment horizontal="left" vertical="top"/>
    </xf>
    <xf numFmtId="0" fontId="6" fillId="0" borderId="37" xfId="0" applyFont="1" applyFill="1" applyBorder="1" applyAlignment="1">
      <alignment horizontal="left" vertical="top"/>
    </xf>
    <xf numFmtId="0" fontId="4" fillId="0" borderId="37" xfId="0" applyFont="1" applyFill="1" applyBorder="1" applyAlignment="1">
      <alignment horizontal="right" vertical="top"/>
    </xf>
    <xf numFmtId="0" fontId="4" fillId="0" borderId="35" xfId="0" applyFont="1" applyFill="1" applyBorder="1" applyAlignment="1">
      <alignment horizontal="right" vertical="top"/>
    </xf>
    <xf numFmtId="0" fontId="4" fillId="7" borderId="22" xfId="0" applyFont="1" applyFill="1" applyBorder="1" applyAlignment="1">
      <alignment horizontal="right" vertical="top"/>
    </xf>
    <xf numFmtId="0" fontId="4" fillId="7" borderId="17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6" fillId="0" borderId="3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14" fillId="7" borderId="36" xfId="0" applyFont="1" applyFill="1" applyBorder="1" applyAlignment="1">
      <alignment horizontal="left"/>
    </xf>
    <xf numFmtId="0" fontId="14" fillId="7" borderId="37" xfId="0" applyFont="1" applyFill="1" applyBorder="1" applyAlignment="1">
      <alignment horizontal="left"/>
    </xf>
    <xf numFmtId="0" fontId="14" fillId="7" borderId="35" xfId="0" applyFont="1" applyFill="1" applyBorder="1" applyAlignment="1">
      <alignment horizontal="left"/>
    </xf>
    <xf numFmtId="0" fontId="14" fillId="0" borderId="36" xfId="0" applyFont="1" applyBorder="1" applyAlignment="1">
      <alignment horizontal="right"/>
    </xf>
    <xf numFmtId="0" fontId="14" fillId="0" borderId="37" xfId="0" applyFont="1" applyBorder="1" applyAlignment="1">
      <alignment horizontal="right"/>
    </xf>
    <xf numFmtId="0" fontId="14" fillId="0" borderId="35" xfId="0" applyFont="1" applyBorder="1" applyAlignment="1">
      <alignment horizontal="right"/>
    </xf>
    <xf numFmtId="0" fontId="18" fillId="9" borderId="19" xfId="0" applyFont="1" applyFill="1" applyBorder="1" applyAlignment="1">
      <alignment horizontal="center"/>
    </xf>
    <xf numFmtId="0" fontId="18" fillId="9" borderId="45" xfId="0" applyFont="1" applyFill="1" applyBorder="1" applyAlignment="1">
      <alignment horizontal="center"/>
    </xf>
    <xf numFmtId="0" fontId="18" fillId="9" borderId="22" xfId="0" applyFont="1" applyFill="1" applyBorder="1" applyAlignment="1">
      <alignment horizontal="center"/>
    </xf>
    <xf numFmtId="49" fontId="20" fillId="0" borderId="36" xfId="0" applyNumberFormat="1" applyFont="1" applyBorder="1" applyAlignment="1">
      <alignment horizontal="center"/>
    </xf>
    <xf numFmtId="49" fontId="20" fillId="0" borderId="35" xfId="0" applyNumberFormat="1" applyFont="1" applyBorder="1" applyAlignment="1">
      <alignment horizontal="center"/>
    </xf>
    <xf numFmtId="49" fontId="20" fillId="0" borderId="37" xfId="0" applyNumberFormat="1" applyFont="1" applyBorder="1" applyAlignment="1">
      <alignment horizontal="center"/>
    </xf>
    <xf numFmtId="0" fontId="22" fillId="0" borderId="47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43" fontId="20" fillId="0" borderId="38" xfId="2" applyFont="1" applyBorder="1" applyAlignment="1">
      <alignment horizontal="center" vertical="center"/>
    </xf>
    <xf numFmtId="43" fontId="20" fillId="0" borderId="51" xfId="2" applyFont="1" applyBorder="1" applyAlignment="1">
      <alignment horizontal="center" vertical="center"/>
    </xf>
    <xf numFmtId="0" fontId="19" fillId="0" borderId="34" xfId="0" applyFont="1" applyBorder="1" applyAlignment="1" applyProtection="1">
      <alignment horizontal="center"/>
      <protection locked="0"/>
    </xf>
    <xf numFmtId="0" fontId="19" fillId="0" borderId="46" xfId="0" applyFont="1" applyBorder="1" applyAlignment="1" applyProtection="1">
      <alignment horizontal="center"/>
      <protection locked="0"/>
    </xf>
    <xf numFmtId="0" fontId="19" fillId="0" borderId="32" xfId="0" applyFont="1" applyBorder="1" applyAlignment="1" applyProtection="1">
      <alignment horizontal="center"/>
      <protection locked="0"/>
    </xf>
    <xf numFmtId="0" fontId="12" fillId="0" borderId="35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36" xfId="0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top" wrapText="1"/>
    </xf>
    <xf numFmtId="0" fontId="20" fillId="0" borderId="49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12" fillId="0" borderId="24" xfId="0" applyFont="1" applyFill="1" applyBorder="1" applyAlignment="1">
      <alignment horizontal="center" wrapText="1"/>
    </xf>
    <xf numFmtId="0" fontId="18" fillId="9" borderId="17" xfId="0" applyFont="1" applyFill="1" applyBorder="1" applyAlignment="1">
      <alignment horizontal="center"/>
    </xf>
    <xf numFmtId="0" fontId="19" fillId="0" borderId="33" xfId="0" applyFont="1" applyBorder="1" applyAlignment="1" applyProtection="1">
      <alignment horizontal="center"/>
      <protection locked="0"/>
    </xf>
    <xf numFmtId="0" fontId="12" fillId="0" borderId="37" xfId="0" applyFont="1" applyFill="1" applyBorder="1" applyAlignment="1">
      <alignment horizontal="left" vertical="top" wrapText="1"/>
    </xf>
    <xf numFmtId="0" fontId="20" fillId="0" borderId="37" xfId="0" applyFont="1" applyBorder="1" applyAlignment="1">
      <alignment horizontal="center"/>
    </xf>
    <xf numFmtId="0" fontId="12" fillId="0" borderId="13" xfId="0" applyFont="1" applyFill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shrinkToFit="1"/>
    </xf>
    <xf numFmtId="0" fontId="6" fillId="4" borderId="6" xfId="0" applyNumberFormat="1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wrapText="1"/>
    </xf>
    <xf numFmtId="0" fontId="20" fillId="0" borderId="0" xfId="0" applyFont="1" applyBorder="1"/>
    <xf numFmtId="43" fontId="20" fillId="0" borderId="0" xfId="2" applyFont="1" applyBorder="1" applyAlignment="1">
      <alignment horizontal="center" vertical="center"/>
    </xf>
    <xf numFmtId="43" fontId="20" fillId="0" borderId="0" xfId="2" applyFont="1" applyBorder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opLeftCell="A25" workbookViewId="0">
      <selection activeCell="A44" sqref="A44:T46"/>
    </sheetView>
  </sheetViews>
  <sheetFormatPr defaultRowHeight="13.2" x14ac:dyDescent="0.25"/>
  <cols>
    <col min="1" max="1" width="8" customWidth="1"/>
    <col min="2" max="2" width="4.6640625" customWidth="1"/>
    <col min="3" max="3" width="3.77734375" customWidth="1"/>
    <col min="4" max="4" width="3.6640625" customWidth="1"/>
    <col min="5" max="5" width="6.44140625" customWidth="1"/>
    <col min="6" max="6" width="5.33203125" customWidth="1"/>
    <col min="7" max="7" width="14.5546875" customWidth="1"/>
    <col min="8" max="8" width="15.88671875" customWidth="1"/>
    <col min="9" max="9" width="13.109375" customWidth="1"/>
    <col min="10" max="10" width="18.109375" customWidth="1"/>
    <col min="11" max="11" width="5.109375" customWidth="1"/>
    <col min="12" max="12" width="6.33203125" customWidth="1"/>
    <col min="13" max="13" width="6.77734375" customWidth="1"/>
    <col min="14" max="14" width="6.21875" customWidth="1"/>
    <col min="15" max="15" width="6" customWidth="1"/>
    <col min="16" max="17" width="6.33203125" customWidth="1"/>
    <col min="18" max="18" width="4.88671875" customWidth="1"/>
    <col min="19" max="19" width="4.6640625" customWidth="1"/>
    <col min="20" max="20" width="11.33203125" customWidth="1"/>
  </cols>
  <sheetData>
    <row r="1" spans="1:20" ht="16.2" thickBot="1" x14ac:dyDescent="0.3">
      <c r="A1" s="220" t="s">
        <v>72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x14ac:dyDescent="0.25">
      <c r="A3" s="222" t="s">
        <v>44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"/>
      <c r="M5" s="2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3"/>
      <c r="N6" s="29"/>
      <c r="O6" s="239">
        <v>43739</v>
      </c>
      <c r="P6" s="240"/>
      <c r="Q6" s="241" t="s">
        <v>88</v>
      </c>
      <c r="R6" s="240"/>
      <c r="S6" s="240"/>
      <c r="T6" s="160">
        <v>19.600000000000001</v>
      </c>
    </row>
    <row r="7" spans="1:20" ht="13.8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1"/>
      <c r="P7" s="1"/>
      <c r="Q7" s="1"/>
      <c r="R7" s="1"/>
      <c r="S7" s="7"/>
      <c r="T7" s="1"/>
    </row>
    <row r="8" spans="1:20" ht="13.8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24.6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12</v>
      </c>
      <c r="L11" s="181"/>
      <c r="M11" s="211">
        <v>5976</v>
      </c>
      <c r="N11" s="212"/>
      <c r="O11" s="187"/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19.2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v>5976</v>
      </c>
      <c r="N12" s="212"/>
      <c r="O12" s="187"/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T11+T12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x14ac:dyDescent="0.25">
      <c r="A15" s="8" t="s">
        <v>48</v>
      </c>
      <c r="B15" s="14"/>
      <c r="C15" s="15"/>
      <c r="D15" s="16"/>
      <c r="E15" s="14"/>
      <c r="F15" s="16"/>
      <c r="G15" s="17" t="s">
        <v>49</v>
      </c>
      <c r="H15" s="18"/>
      <c r="I15" s="18"/>
      <c r="J15" s="19"/>
      <c r="K15" s="14"/>
      <c r="L15" s="16"/>
      <c r="M15" s="20"/>
      <c r="N15" s="21"/>
      <c r="O15" s="14"/>
      <c r="P15" s="16"/>
      <c r="Q15" s="22"/>
      <c r="R15" s="23"/>
      <c r="S15" s="24"/>
      <c r="T15" s="25"/>
    </row>
    <row r="16" spans="1:20" x14ac:dyDescent="0.25">
      <c r="A16" s="5" t="s">
        <v>51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12</v>
      </c>
      <c r="L16" s="181"/>
      <c r="M16" s="211">
        <v>5976</v>
      </c>
      <c r="N16" s="212"/>
      <c r="O16" s="187"/>
      <c r="P16" s="188"/>
      <c r="Q16" s="189">
        <f>((O16*($T$6/100))+O16)</f>
        <v>0</v>
      </c>
      <c r="R16" s="190"/>
      <c r="S16" s="191"/>
      <c r="T16" s="151">
        <f>Q16*M16</f>
        <v>0</v>
      </c>
    </row>
    <row r="17" spans="1:20" ht="28.8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239.04</v>
      </c>
      <c r="N17" s="188"/>
      <c r="O17" s="187"/>
      <c r="P17" s="188"/>
      <c r="Q17" s="189">
        <f>((O17*($T$6/100))+O17)</f>
        <v>0</v>
      </c>
      <c r="R17" s="190"/>
      <c r="S17" s="191"/>
      <c r="T17" s="151">
        <f>Q17*M17</f>
        <v>0</v>
      </c>
    </row>
    <row r="18" spans="1:20" x14ac:dyDescent="0.25">
      <c r="A18" s="8" t="s">
        <v>53</v>
      </c>
      <c r="B18" s="14"/>
      <c r="C18" s="15"/>
      <c r="D18" s="16"/>
      <c r="E18" s="14"/>
      <c r="F18" s="16"/>
      <c r="G18" s="17" t="s">
        <v>54</v>
      </c>
      <c r="H18" s="18"/>
      <c r="I18" s="18"/>
      <c r="J18" s="19"/>
      <c r="K18" s="14"/>
      <c r="L18" s="16"/>
      <c r="M18" s="20"/>
      <c r="N18" s="21"/>
      <c r="O18" s="14"/>
      <c r="P18" s="16"/>
      <c r="Q18" s="22"/>
      <c r="R18" s="23"/>
      <c r="S18" s="24"/>
      <c r="T18" s="25"/>
    </row>
    <row r="19" spans="1:20" ht="21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v>15537.6</v>
      </c>
      <c r="N19" s="212"/>
      <c r="O19" s="187"/>
      <c r="P19" s="188"/>
      <c r="Q19" s="189">
        <f t="shared" ref="Q19:Q20" si="0">((O19*($T$6/100))+O19)</f>
        <v>0</v>
      </c>
      <c r="R19" s="190"/>
      <c r="S19" s="191"/>
      <c r="T19" s="151">
        <f>Q19*M19</f>
        <v>0</v>
      </c>
    </row>
    <row r="20" spans="1:20" ht="23.4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218" t="s">
        <v>58</v>
      </c>
      <c r="L20" s="219"/>
      <c r="M20" s="173">
        <f>M17</f>
        <v>239.04</v>
      </c>
      <c r="N20" s="174"/>
      <c r="O20" s="189"/>
      <c r="P20" s="191"/>
      <c r="Q20" s="189">
        <f t="shared" si="0"/>
        <v>0</v>
      </c>
      <c r="R20" s="190"/>
      <c r="S20" s="191"/>
      <c r="T20" s="151">
        <f>Q20*M20</f>
        <v>0</v>
      </c>
    </row>
    <row r="21" spans="1:20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x14ac:dyDescent="0.25">
      <c r="A22" s="8">
        <v>3</v>
      </c>
      <c r="B22" s="198"/>
      <c r="C22" s="199"/>
      <c r="D22" s="200"/>
      <c r="E22" s="198"/>
      <c r="F22" s="200"/>
      <c r="G22" s="201" t="s">
        <v>59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x14ac:dyDescent="0.25">
      <c r="A23" s="8" t="s">
        <v>42</v>
      </c>
      <c r="B23" s="198"/>
      <c r="C23" s="199"/>
      <c r="D23" s="200"/>
      <c r="E23" s="198"/>
      <c r="F23" s="200"/>
      <c r="G23" s="201" t="s">
        <v>38</v>
      </c>
      <c r="H23" s="199"/>
      <c r="I23" s="199"/>
      <c r="J23" s="200"/>
      <c r="K23" s="198"/>
      <c r="L23" s="200"/>
      <c r="M23" s="204"/>
      <c r="N23" s="205"/>
      <c r="O23" s="198"/>
      <c r="P23" s="200"/>
      <c r="Q23" s="206"/>
      <c r="R23" s="207"/>
      <c r="S23" s="208"/>
      <c r="T23" s="153"/>
    </row>
    <row r="24" spans="1:20" ht="20.399999999999999" customHeight="1" x14ac:dyDescent="0.25">
      <c r="A24" s="9" t="s">
        <v>60</v>
      </c>
      <c r="B24" s="175" t="s">
        <v>2</v>
      </c>
      <c r="C24" s="176"/>
      <c r="D24" s="177"/>
      <c r="E24" s="178">
        <v>72947</v>
      </c>
      <c r="F24" s="179"/>
      <c r="G24" s="175" t="s">
        <v>11</v>
      </c>
      <c r="H24" s="176"/>
      <c r="I24" s="176"/>
      <c r="J24" s="177"/>
      <c r="K24" s="180" t="s">
        <v>0</v>
      </c>
      <c r="L24" s="181"/>
      <c r="M24" s="187">
        <v>317.66000000000003</v>
      </c>
      <c r="N24" s="188"/>
      <c r="O24" s="187"/>
      <c r="P24" s="188"/>
      <c r="Q24" s="189">
        <f>((O24*($T$6/100))+O24)</f>
        <v>0</v>
      </c>
      <c r="R24" s="190"/>
      <c r="S24" s="191"/>
      <c r="T24" s="151">
        <f>Q24*M24</f>
        <v>0</v>
      </c>
    </row>
    <row r="25" spans="1:20" x14ac:dyDescent="0.25">
      <c r="A25" s="8" t="s">
        <v>61</v>
      </c>
      <c r="B25" s="198"/>
      <c r="C25" s="199"/>
      <c r="D25" s="200"/>
      <c r="E25" s="198"/>
      <c r="F25" s="200"/>
      <c r="G25" s="201" t="s">
        <v>39</v>
      </c>
      <c r="H25" s="199"/>
      <c r="I25" s="199"/>
      <c r="J25" s="200"/>
      <c r="K25" s="198"/>
      <c r="L25" s="200"/>
      <c r="M25" s="204"/>
      <c r="N25" s="205"/>
      <c r="O25" s="198"/>
      <c r="P25" s="200"/>
      <c r="Q25" s="206"/>
      <c r="R25" s="207"/>
      <c r="S25" s="208"/>
      <c r="T25" s="153"/>
    </row>
    <row r="26" spans="1:20" x14ac:dyDescent="0.25">
      <c r="A26" s="5" t="s">
        <v>66</v>
      </c>
      <c r="B26" s="175" t="s">
        <v>62</v>
      </c>
      <c r="C26" s="176"/>
      <c r="D26" s="177"/>
      <c r="E26" s="180">
        <v>7264</v>
      </c>
      <c r="F26" s="181"/>
      <c r="G26" s="175" t="s">
        <v>63</v>
      </c>
      <c r="H26" s="209"/>
      <c r="I26" s="209"/>
      <c r="J26" s="210"/>
      <c r="K26" s="180" t="s">
        <v>12</v>
      </c>
      <c r="L26" s="181"/>
      <c r="M26" s="187">
        <v>1.6</v>
      </c>
      <c r="N26" s="188"/>
      <c r="O26" s="187"/>
      <c r="P26" s="188"/>
      <c r="Q26" s="189">
        <f>((O26*($T$6/100))+O26)</f>
        <v>0</v>
      </c>
      <c r="R26" s="190"/>
      <c r="S26" s="191"/>
      <c r="T26" s="151">
        <f>Q26*M26</f>
        <v>0</v>
      </c>
    </row>
    <row r="27" spans="1:20" x14ac:dyDescent="0.25">
      <c r="A27" s="5" t="s">
        <v>67</v>
      </c>
      <c r="B27" s="175" t="s">
        <v>2</v>
      </c>
      <c r="C27" s="176"/>
      <c r="D27" s="177"/>
      <c r="E27" s="180" t="s">
        <v>85</v>
      </c>
      <c r="F27" s="181"/>
      <c r="G27" s="175" t="s">
        <v>84</v>
      </c>
      <c r="H27" s="176"/>
      <c r="I27" s="176"/>
      <c r="J27" s="177"/>
      <c r="K27" s="180" t="s">
        <v>30</v>
      </c>
      <c r="L27" s="181"/>
      <c r="M27" s="187">
        <v>4</v>
      </c>
      <c r="N27" s="188"/>
      <c r="O27" s="187"/>
      <c r="P27" s="188"/>
      <c r="Q27" s="189">
        <f>((O27*($T$6/100))+O27)</f>
        <v>0</v>
      </c>
      <c r="R27" s="190"/>
      <c r="S27" s="191"/>
      <c r="T27" s="151">
        <f>Q27*M27</f>
        <v>0</v>
      </c>
    </row>
    <row r="28" spans="1:20" ht="22.8" customHeight="1" x14ac:dyDescent="0.25">
      <c r="A28" s="5" t="s">
        <v>68</v>
      </c>
      <c r="B28" s="175" t="s">
        <v>64</v>
      </c>
      <c r="C28" s="176"/>
      <c r="D28" s="177"/>
      <c r="E28" s="180">
        <v>7696</v>
      </c>
      <c r="F28" s="181"/>
      <c r="G28" s="175" t="s">
        <v>65</v>
      </c>
      <c r="H28" s="209"/>
      <c r="I28" s="209"/>
      <c r="J28" s="210"/>
      <c r="K28" s="180" t="s">
        <v>71</v>
      </c>
      <c r="L28" s="181"/>
      <c r="M28" s="187">
        <v>27</v>
      </c>
      <c r="N28" s="188"/>
      <c r="O28" s="187"/>
      <c r="P28" s="188"/>
      <c r="Q28" s="189">
        <f t="shared" ref="Q28:Q31" si="1">((O28*($T$6/100))+O28)</f>
        <v>0</v>
      </c>
      <c r="R28" s="190"/>
      <c r="S28" s="191"/>
      <c r="T28" s="151">
        <f t="shared" ref="T28:T31" si="2">Q28*M28</f>
        <v>0</v>
      </c>
    </row>
    <row r="29" spans="1:20" ht="21.6" customHeight="1" x14ac:dyDescent="0.25">
      <c r="A29" s="5" t="s">
        <v>69</v>
      </c>
      <c r="B29" s="175" t="s">
        <v>2</v>
      </c>
      <c r="C29" s="176"/>
      <c r="D29" s="177"/>
      <c r="E29" s="178">
        <v>96522</v>
      </c>
      <c r="F29" s="179"/>
      <c r="G29" s="175" t="s">
        <v>13</v>
      </c>
      <c r="H29" s="176"/>
      <c r="I29" s="176"/>
      <c r="J29" s="177"/>
      <c r="K29" s="180" t="s">
        <v>58</v>
      </c>
      <c r="L29" s="181"/>
      <c r="M29" s="187">
        <v>0.45</v>
      </c>
      <c r="N29" s="188"/>
      <c r="O29" s="187"/>
      <c r="P29" s="188"/>
      <c r="Q29" s="189">
        <f t="shared" si="1"/>
        <v>0</v>
      </c>
      <c r="R29" s="190"/>
      <c r="S29" s="191"/>
      <c r="T29" s="151">
        <f t="shared" si="2"/>
        <v>0</v>
      </c>
    </row>
    <row r="30" spans="1:20" ht="22.8" customHeight="1" x14ac:dyDescent="0.25">
      <c r="A30" s="5" t="s">
        <v>70</v>
      </c>
      <c r="B30" s="175" t="s">
        <v>2</v>
      </c>
      <c r="C30" s="176"/>
      <c r="D30" s="177"/>
      <c r="E30" s="178">
        <v>94965</v>
      </c>
      <c r="F30" s="179"/>
      <c r="G30" s="175" t="s">
        <v>15</v>
      </c>
      <c r="H30" s="176"/>
      <c r="I30" s="176"/>
      <c r="J30" s="177"/>
      <c r="K30" s="180" t="s">
        <v>58</v>
      </c>
      <c r="L30" s="181"/>
      <c r="M30" s="187">
        <v>0.45</v>
      </c>
      <c r="N30" s="188"/>
      <c r="O30" s="187"/>
      <c r="P30" s="188"/>
      <c r="Q30" s="189">
        <f t="shared" si="1"/>
        <v>0</v>
      </c>
      <c r="R30" s="190"/>
      <c r="S30" s="191"/>
      <c r="T30" s="151">
        <f t="shared" si="2"/>
        <v>0</v>
      </c>
    </row>
    <row r="31" spans="1:20" ht="15.6" customHeight="1" x14ac:dyDescent="0.25">
      <c r="A31" s="5" t="s">
        <v>83</v>
      </c>
      <c r="B31" s="175" t="s">
        <v>2</v>
      </c>
      <c r="C31" s="176"/>
      <c r="D31" s="177"/>
      <c r="E31" s="180" t="s">
        <v>16</v>
      </c>
      <c r="F31" s="181"/>
      <c r="G31" s="175" t="s">
        <v>17</v>
      </c>
      <c r="H31" s="176"/>
      <c r="I31" s="176"/>
      <c r="J31" s="177"/>
      <c r="K31" s="180" t="s">
        <v>58</v>
      </c>
      <c r="L31" s="181"/>
      <c r="M31" s="187">
        <v>0.45</v>
      </c>
      <c r="N31" s="188"/>
      <c r="O31" s="187"/>
      <c r="P31" s="188"/>
      <c r="Q31" s="189">
        <f t="shared" si="1"/>
        <v>0</v>
      </c>
      <c r="R31" s="190"/>
      <c r="S31" s="191"/>
      <c r="T31" s="151">
        <f t="shared" si="2"/>
        <v>0</v>
      </c>
    </row>
    <row r="32" spans="1:20" x14ac:dyDescent="0.25">
      <c r="A32" s="195" t="s">
        <v>40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7"/>
      <c r="T32" s="155">
        <f>SUM(T24:T31)</f>
        <v>0</v>
      </c>
    </row>
    <row r="33" spans="1:20" x14ac:dyDescent="0.25">
      <c r="A33" s="8">
        <v>4</v>
      </c>
      <c r="B33" s="198"/>
      <c r="C33" s="199"/>
      <c r="D33" s="200"/>
      <c r="E33" s="198"/>
      <c r="F33" s="200"/>
      <c r="G33" s="201" t="s">
        <v>77</v>
      </c>
      <c r="H33" s="202"/>
      <c r="I33" s="202"/>
      <c r="J33" s="203"/>
      <c r="K33" s="198"/>
      <c r="L33" s="200"/>
      <c r="M33" s="204"/>
      <c r="N33" s="205"/>
      <c r="O33" s="198"/>
      <c r="P33" s="200"/>
      <c r="Q33" s="206"/>
      <c r="R33" s="207"/>
      <c r="S33" s="208"/>
      <c r="T33" s="161"/>
    </row>
    <row r="34" spans="1:20" x14ac:dyDescent="0.25">
      <c r="A34" s="5" t="s">
        <v>73</v>
      </c>
      <c r="B34" s="175" t="s">
        <v>78</v>
      </c>
      <c r="C34" s="176"/>
      <c r="D34" s="177"/>
      <c r="E34" s="178">
        <v>3</v>
      </c>
      <c r="F34" s="179"/>
      <c r="G34" s="175" t="s">
        <v>79</v>
      </c>
      <c r="H34" s="176" t="s">
        <v>79</v>
      </c>
      <c r="I34" s="176" t="s">
        <v>79</v>
      </c>
      <c r="J34" s="177" t="s">
        <v>79</v>
      </c>
      <c r="K34" s="180" t="s">
        <v>30</v>
      </c>
      <c r="L34" s="181"/>
      <c r="M34" s="187">
        <v>1</v>
      </c>
      <c r="N34" s="188"/>
      <c r="O34" s="187"/>
      <c r="P34" s="188"/>
      <c r="Q34" s="189">
        <f>((O34*($T$6/100))+O34)</f>
        <v>0</v>
      </c>
      <c r="R34" s="190"/>
      <c r="S34" s="191"/>
      <c r="T34" s="151">
        <f>Q34*M34</f>
        <v>0</v>
      </c>
    </row>
    <row r="35" spans="1:20" x14ac:dyDescent="0.25">
      <c r="A35" s="5" t="s">
        <v>74</v>
      </c>
      <c r="B35" s="175" t="s">
        <v>78</v>
      </c>
      <c r="C35" s="176"/>
      <c r="D35" s="177"/>
      <c r="E35" s="178">
        <v>4</v>
      </c>
      <c r="F35" s="179"/>
      <c r="G35" s="175" t="s">
        <v>80</v>
      </c>
      <c r="H35" s="176" t="s">
        <v>80</v>
      </c>
      <c r="I35" s="176" t="s">
        <v>80</v>
      </c>
      <c r="J35" s="177" t="s">
        <v>80</v>
      </c>
      <c r="K35" s="180" t="s">
        <v>30</v>
      </c>
      <c r="L35" s="181"/>
      <c r="M35" s="187">
        <v>2</v>
      </c>
      <c r="N35" s="188"/>
      <c r="O35" s="187"/>
      <c r="P35" s="188"/>
      <c r="Q35" s="189">
        <f t="shared" ref="Q35:Q37" si="3">((O35*($T$6/100))+O35)</f>
        <v>0</v>
      </c>
      <c r="R35" s="190"/>
      <c r="S35" s="191"/>
      <c r="T35" s="151">
        <f t="shared" ref="T35:T37" si="4">Q35*M35</f>
        <v>0</v>
      </c>
    </row>
    <row r="36" spans="1:20" x14ac:dyDescent="0.25">
      <c r="A36" s="5" t="s">
        <v>75</v>
      </c>
      <c r="B36" s="175" t="s">
        <v>78</v>
      </c>
      <c r="C36" s="176"/>
      <c r="D36" s="177"/>
      <c r="E36" s="178">
        <v>5</v>
      </c>
      <c r="F36" s="179"/>
      <c r="G36" s="175" t="s">
        <v>81</v>
      </c>
      <c r="H36" s="176" t="s">
        <v>81</v>
      </c>
      <c r="I36" s="176" t="s">
        <v>81</v>
      </c>
      <c r="J36" s="177" t="s">
        <v>81</v>
      </c>
      <c r="K36" s="180" t="s">
        <v>30</v>
      </c>
      <c r="L36" s="181"/>
      <c r="M36" s="187">
        <v>1</v>
      </c>
      <c r="N36" s="188"/>
      <c r="O36" s="187"/>
      <c r="P36" s="188"/>
      <c r="Q36" s="189">
        <f t="shared" si="3"/>
        <v>0</v>
      </c>
      <c r="R36" s="190"/>
      <c r="S36" s="191"/>
      <c r="T36" s="151">
        <f t="shared" si="4"/>
        <v>0</v>
      </c>
    </row>
    <row r="37" spans="1:20" x14ac:dyDescent="0.25">
      <c r="A37" s="5" t="s">
        <v>76</v>
      </c>
      <c r="B37" s="175" t="s">
        <v>78</v>
      </c>
      <c r="C37" s="176"/>
      <c r="D37" s="177"/>
      <c r="E37" s="178">
        <v>6</v>
      </c>
      <c r="F37" s="179"/>
      <c r="G37" s="175" t="s">
        <v>82</v>
      </c>
      <c r="H37" s="176" t="s">
        <v>82</v>
      </c>
      <c r="I37" s="176" t="s">
        <v>82</v>
      </c>
      <c r="J37" s="177" t="s">
        <v>82</v>
      </c>
      <c r="K37" s="180" t="s">
        <v>30</v>
      </c>
      <c r="L37" s="181"/>
      <c r="M37" s="187">
        <v>1</v>
      </c>
      <c r="N37" s="188"/>
      <c r="O37" s="187"/>
      <c r="P37" s="188"/>
      <c r="Q37" s="189">
        <f t="shared" si="3"/>
        <v>0</v>
      </c>
      <c r="R37" s="190"/>
      <c r="S37" s="191"/>
      <c r="T37" s="151">
        <f t="shared" si="4"/>
        <v>0</v>
      </c>
    </row>
    <row r="38" spans="1:20" x14ac:dyDescent="0.25">
      <c r="A38" s="195" t="s">
        <v>41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T38" s="155">
        <f>SUM(T34:T37)</f>
        <v>0</v>
      </c>
    </row>
    <row r="39" spans="1:20" x14ac:dyDescent="0.25">
      <c r="A39" s="195" t="s">
        <v>32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7"/>
      <c r="T39" s="155">
        <f>T38+T32+T21+T13</f>
        <v>0</v>
      </c>
    </row>
    <row r="40" spans="1:20" x14ac:dyDescent="0.2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:20" x14ac:dyDescent="0.25">
      <c r="A41" s="192" t="s">
        <v>18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</row>
    <row r="42" spans="1:20" ht="13.2" customHeight="1" x14ac:dyDescent="0.25">
      <c r="A42" s="184" t="s">
        <v>102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</row>
    <row r="43" spans="1:20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13.2" customHeight="1" x14ac:dyDescent="0.25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30"/>
      <c r="K45" s="30"/>
      <c r="L45" s="11"/>
      <c r="M45" s="11"/>
      <c r="N45" s="30"/>
      <c r="O45" s="30"/>
      <c r="P45" s="30"/>
      <c r="Q45" s="30"/>
      <c r="R45" s="11"/>
      <c r="S45" s="11"/>
      <c r="T45" s="11"/>
    </row>
    <row r="46" spans="1:20" ht="39.6" customHeight="1" x14ac:dyDescent="0.25">
      <c r="A46" s="10"/>
      <c r="B46" s="12"/>
      <c r="C46" s="182"/>
      <c r="D46" s="182"/>
      <c r="E46" s="182"/>
      <c r="F46" s="182"/>
      <c r="G46" s="12"/>
      <c r="H46" s="12"/>
      <c r="I46" s="12"/>
      <c r="J46" s="194"/>
      <c r="K46" s="194"/>
      <c r="L46" s="12"/>
      <c r="M46" s="12"/>
      <c r="N46" s="194"/>
      <c r="O46" s="194"/>
      <c r="P46" s="194"/>
      <c r="Q46" s="194"/>
      <c r="R46" s="12"/>
      <c r="S46" s="12"/>
      <c r="T46" s="12"/>
    </row>
  </sheetData>
  <mergeCells count="191">
    <mergeCell ref="B27:D27"/>
    <mergeCell ref="G27:J27"/>
    <mergeCell ref="E27:F27"/>
    <mergeCell ref="K27:L27"/>
    <mergeCell ref="M27:N27"/>
    <mergeCell ref="O27:P27"/>
    <mergeCell ref="Q27:S27"/>
    <mergeCell ref="B24:D24"/>
    <mergeCell ref="E24:F24"/>
    <mergeCell ref="G24:J24"/>
    <mergeCell ref="K24:L24"/>
    <mergeCell ref="M24:N24"/>
    <mergeCell ref="O24:P24"/>
    <mergeCell ref="Q24:S24"/>
    <mergeCell ref="B25:D25"/>
    <mergeCell ref="E25:F25"/>
    <mergeCell ref="G25:J25"/>
    <mergeCell ref="K25:L25"/>
    <mergeCell ref="M25:N25"/>
    <mergeCell ref="O25:P25"/>
    <mergeCell ref="Q25:S25"/>
    <mergeCell ref="B10:D10"/>
    <mergeCell ref="E10:F10"/>
    <mergeCell ref="G10:J10"/>
    <mergeCell ref="K10:L10"/>
    <mergeCell ref="M10:N10"/>
    <mergeCell ref="O10:P10"/>
    <mergeCell ref="Q10:S10"/>
    <mergeCell ref="G23:J23"/>
    <mergeCell ref="K23:L23"/>
    <mergeCell ref="M23:N23"/>
    <mergeCell ref="O23:P23"/>
    <mergeCell ref="Q23:S23"/>
    <mergeCell ref="B11:D11"/>
    <mergeCell ref="E11:F11"/>
    <mergeCell ref="G11:J11"/>
    <mergeCell ref="K11:L11"/>
    <mergeCell ref="M11:N11"/>
    <mergeCell ref="O11:P11"/>
    <mergeCell ref="Q11:S11"/>
    <mergeCell ref="A13:S13"/>
    <mergeCell ref="A1:T1"/>
    <mergeCell ref="A2:I2"/>
    <mergeCell ref="A3:I3"/>
    <mergeCell ref="A4:M4"/>
    <mergeCell ref="A8:T8"/>
    <mergeCell ref="B9:D9"/>
    <mergeCell ref="E9:F9"/>
    <mergeCell ref="G9:J9"/>
    <mergeCell ref="K9:L9"/>
    <mergeCell ref="M9:N9"/>
    <mergeCell ref="O9:P9"/>
    <mergeCell ref="Q9:S9"/>
    <mergeCell ref="A5:K5"/>
    <mergeCell ref="O5:P5"/>
    <mergeCell ref="Q5:S5"/>
    <mergeCell ref="A6:L6"/>
    <mergeCell ref="O6:P6"/>
    <mergeCell ref="Q6:S6"/>
    <mergeCell ref="B12:D12"/>
    <mergeCell ref="E12:F12"/>
    <mergeCell ref="G12:J12"/>
    <mergeCell ref="K12:L12"/>
    <mergeCell ref="M12:N12"/>
    <mergeCell ref="O12:P12"/>
    <mergeCell ref="Q12:S12"/>
    <mergeCell ref="B14:D14"/>
    <mergeCell ref="E14:F14"/>
    <mergeCell ref="G14:J14"/>
    <mergeCell ref="K14:L14"/>
    <mergeCell ref="M14:N14"/>
    <mergeCell ref="O14:P14"/>
    <mergeCell ref="Q14:S14"/>
    <mergeCell ref="B16:D16"/>
    <mergeCell ref="E16:F16"/>
    <mergeCell ref="G16:J16"/>
    <mergeCell ref="K16:L16"/>
    <mergeCell ref="M16:N16"/>
    <mergeCell ref="O16:P16"/>
    <mergeCell ref="Q16:S16"/>
    <mergeCell ref="B17:D17"/>
    <mergeCell ref="E17:F17"/>
    <mergeCell ref="G17:J17"/>
    <mergeCell ref="K17:L17"/>
    <mergeCell ref="M17:N17"/>
    <mergeCell ref="O17:P17"/>
    <mergeCell ref="Q17:S17"/>
    <mergeCell ref="B19:D19"/>
    <mergeCell ref="E19:F19"/>
    <mergeCell ref="G19:J19"/>
    <mergeCell ref="K19:L19"/>
    <mergeCell ref="M19:N19"/>
    <mergeCell ref="O19:P19"/>
    <mergeCell ref="Q19:S19"/>
    <mergeCell ref="Q20:S20"/>
    <mergeCell ref="B20:D20"/>
    <mergeCell ref="E20:F20"/>
    <mergeCell ref="G20:J20"/>
    <mergeCell ref="K20:L20"/>
    <mergeCell ref="M20:N20"/>
    <mergeCell ref="O20:P20"/>
    <mergeCell ref="B23:D23"/>
    <mergeCell ref="E23:F23"/>
    <mergeCell ref="A21:S21"/>
    <mergeCell ref="B22:D22"/>
    <mergeCell ref="E22:F22"/>
    <mergeCell ref="G22:J22"/>
    <mergeCell ref="K22:L22"/>
    <mergeCell ref="M22:N22"/>
    <mergeCell ref="O22:P22"/>
    <mergeCell ref="Q22:S22"/>
    <mergeCell ref="B26:D26"/>
    <mergeCell ref="E26:F26"/>
    <mergeCell ref="G26:J26"/>
    <mergeCell ref="K26:L26"/>
    <mergeCell ref="M26:N26"/>
    <mergeCell ref="O26:P26"/>
    <mergeCell ref="Q26:S26"/>
    <mergeCell ref="B29:D29"/>
    <mergeCell ref="E29:F29"/>
    <mergeCell ref="G29:J29"/>
    <mergeCell ref="K29:L29"/>
    <mergeCell ref="M29:N29"/>
    <mergeCell ref="O29:P29"/>
    <mergeCell ref="Q29:S29"/>
    <mergeCell ref="B28:D28"/>
    <mergeCell ref="E28:F28"/>
    <mergeCell ref="G28:J28"/>
    <mergeCell ref="K28:L28"/>
    <mergeCell ref="Q28:S28"/>
    <mergeCell ref="O28:P28"/>
    <mergeCell ref="M28:N28"/>
    <mergeCell ref="B30:D30"/>
    <mergeCell ref="E30:F30"/>
    <mergeCell ref="G30:J30"/>
    <mergeCell ref="K30:L30"/>
    <mergeCell ref="M30:N30"/>
    <mergeCell ref="O30:P30"/>
    <mergeCell ref="Q30:S30"/>
    <mergeCell ref="Q31:S31"/>
    <mergeCell ref="A32:S32"/>
    <mergeCell ref="B33:D33"/>
    <mergeCell ref="E33:F33"/>
    <mergeCell ref="G33:J33"/>
    <mergeCell ref="K33:L33"/>
    <mergeCell ref="M33:N33"/>
    <mergeCell ref="B31:D31"/>
    <mergeCell ref="E31:F31"/>
    <mergeCell ref="G31:J31"/>
    <mergeCell ref="K31:L31"/>
    <mergeCell ref="M31:N31"/>
    <mergeCell ref="O31:P31"/>
    <mergeCell ref="O33:P33"/>
    <mergeCell ref="Q33:S33"/>
    <mergeCell ref="Q34:S34"/>
    <mergeCell ref="A38:S38"/>
    <mergeCell ref="A39:S39"/>
    <mergeCell ref="B34:D34"/>
    <mergeCell ref="E34:F34"/>
    <mergeCell ref="G34:J34"/>
    <mergeCell ref="K34:L34"/>
    <mergeCell ref="M34:N34"/>
    <mergeCell ref="O34:P34"/>
    <mergeCell ref="M35:N35"/>
    <mergeCell ref="O35:P35"/>
    <mergeCell ref="Q35:S35"/>
    <mergeCell ref="G36:J36"/>
    <mergeCell ref="K36:L36"/>
    <mergeCell ref="M36:N36"/>
    <mergeCell ref="O36:P36"/>
    <mergeCell ref="Q36:S36"/>
    <mergeCell ref="B37:D37"/>
    <mergeCell ref="E37:F37"/>
    <mergeCell ref="G37:J37"/>
    <mergeCell ref="B36:D36"/>
    <mergeCell ref="E36:F36"/>
    <mergeCell ref="B35:D35"/>
    <mergeCell ref="E35:F35"/>
    <mergeCell ref="G35:J35"/>
    <mergeCell ref="K35:L35"/>
    <mergeCell ref="C46:F46"/>
    <mergeCell ref="A40:T40"/>
    <mergeCell ref="A42:T42"/>
    <mergeCell ref="A44:T44"/>
    <mergeCell ref="K37:L37"/>
    <mergeCell ref="M37:N37"/>
    <mergeCell ref="O37:P37"/>
    <mergeCell ref="Q37:S37"/>
    <mergeCell ref="A41:T41"/>
    <mergeCell ref="J46:K46"/>
    <mergeCell ref="N46:Q46"/>
  </mergeCells>
  <pageMargins left="0.43307086614173229" right="0.43307086614173229" top="0.94488188976377963" bottom="0.55118110236220474" header="0.31496062992125984" footer="0.31496062992125984"/>
  <pageSetup paperSize="9" scale="98" fitToHeight="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opLeftCell="A4" workbookViewId="0">
      <selection activeCell="I15" sqref="I15:I19"/>
    </sheetView>
  </sheetViews>
  <sheetFormatPr defaultRowHeight="13.2" x14ac:dyDescent="0.25"/>
  <cols>
    <col min="4" max="4" width="53.33203125" customWidth="1"/>
    <col min="5" max="5" width="10.33203125" customWidth="1"/>
    <col min="6" max="6" width="10.109375" bestFit="1" customWidth="1"/>
    <col min="7" max="7" width="14.44140625" bestFit="1" customWidth="1"/>
    <col min="8" max="8" width="13.88671875" customWidth="1"/>
    <col min="9" max="9" width="11" customWidth="1"/>
    <col min="10" max="10" width="14.44140625" customWidth="1"/>
    <col min="11" max="11" width="11.6640625" bestFit="1" customWidth="1"/>
  </cols>
  <sheetData>
    <row r="1" spans="1:11" ht="14.4" x14ac:dyDescent="0.3">
      <c r="A1" s="46">
        <v>1</v>
      </c>
      <c r="B1" s="275" t="s">
        <v>123</v>
      </c>
      <c r="C1" s="276"/>
      <c r="D1" s="276"/>
      <c r="E1" s="276"/>
      <c r="F1" s="276"/>
      <c r="G1" s="276"/>
      <c r="H1" s="276"/>
      <c r="I1" s="276"/>
      <c r="J1" s="276"/>
      <c r="K1" s="277"/>
    </row>
    <row r="2" spans="1:11" x14ac:dyDescent="0.2">
      <c r="A2" s="75" t="s">
        <v>154</v>
      </c>
      <c r="B2" s="76"/>
      <c r="C2" s="76"/>
      <c r="D2" s="77"/>
      <c r="G2" s="78"/>
      <c r="H2" s="78" t="s">
        <v>152</v>
      </c>
      <c r="I2" s="79">
        <v>40</v>
      </c>
    </row>
    <row r="3" spans="1:11" x14ac:dyDescent="0.2">
      <c r="A3" s="78" t="s">
        <v>155</v>
      </c>
      <c r="B3" s="79">
        <v>65</v>
      </c>
      <c r="C3" s="76" t="s">
        <v>156</v>
      </c>
      <c r="D3" s="77"/>
      <c r="G3" s="78"/>
      <c r="H3" s="78" t="s">
        <v>153</v>
      </c>
      <c r="I3" s="80">
        <f>B3/I2/24</f>
        <v>6.7708333333333329E-2</v>
      </c>
    </row>
    <row r="4" spans="1:11" ht="17.399999999999999" x14ac:dyDescent="0.35">
      <c r="E4" s="73"/>
      <c r="F4" s="74"/>
      <c r="G4" s="74"/>
      <c r="H4" s="74"/>
    </row>
    <row r="6" spans="1:11" x14ac:dyDescent="0.25">
      <c r="A6" s="47"/>
      <c r="B6" s="48"/>
      <c r="C6" s="48"/>
      <c r="D6" s="48"/>
      <c r="E6" s="48"/>
      <c r="F6" s="48"/>
      <c r="G6" s="48"/>
      <c r="H6" s="48"/>
      <c r="I6" s="81" t="s">
        <v>24</v>
      </c>
      <c r="J6" s="49">
        <v>19.600000000000001</v>
      </c>
      <c r="K6" s="50"/>
    </row>
    <row r="7" spans="1:11" ht="20.399999999999999" x14ac:dyDescent="0.25">
      <c r="A7" s="51" t="s">
        <v>124</v>
      </c>
      <c r="B7" s="51" t="s">
        <v>125</v>
      </c>
      <c r="C7" s="51" t="s">
        <v>126</v>
      </c>
      <c r="D7" s="52" t="s">
        <v>127</v>
      </c>
      <c r="E7" s="51" t="s">
        <v>128</v>
      </c>
      <c r="F7" s="51" t="s">
        <v>129</v>
      </c>
      <c r="G7" s="51" t="s">
        <v>157</v>
      </c>
      <c r="H7" s="51" t="s">
        <v>158</v>
      </c>
      <c r="I7" s="53" t="s">
        <v>130</v>
      </c>
      <c r="J7" s="54" t="s">
        <v>131</v>
      </c>
      <c r="K7" s="55" t="s">
        <v>132</v>
      </c>
    </row>
    <row r="8" spans="1:11" ht="20.399999999999999" x14ac:dyDescent="0.25">
      <c r="A8" s="82" t="s">
        <v>45</v>
      </c>
      <c r="B8" s="5" t="s">
        <v>133</v>
      </c>
      <c r="C8" s="83" t="s">
        <v>134</v>
      </c>
      <c r="D8" s="56" t="s">
        <v>135</v>
      </c>
      <c r="E8" s="58" t="s">
        <v>136</v>
      </c>
      <c r="F8" s="59">
        <v>5</v>
      </c>
      <c r="G8" s="59">
        <f>B3/I2</f>
        <v>1.625</v>
      </c>
      <c r="H8" s="59">
        <v>2</v>
      </c>
      <c r="I8" s="5"/>
      <c r="J8" s="59">
        <f>((I8*($J$6/100))+I8)</f>
        <v>0</v>
      </c>
      <c r="K8" s="60">
        <f>F8*G8*H8*J8</f>
        <v>0</v>
      </c>
    </row>
    <row r="9" spans="1:11" ht="40.799999999999997" x14ac:dyDescent="0.25">
      <c r="A9" s="82" t="s">
        <v>46</v>
      </c>
      <c r="B9" s="64" t="s">
        <v>2</v>
      </c>
      <c r="C9" s="84">
        <v>83362</v>
      </c>
      <c r="D9" s="61" t="s">
        <v>137</v>
      </c>
      <c r="E9" s="62" t="s">
        <v>136</v>
      </c>
      <c r="F9" s="63">
        <v>1</v>
      </c>
      <c r="G9" s="63">
        <f>G8</f>
        <v>1.625</v>
      </c>
      <c r="H9" s="63">
        <f>H8</f>
        <v>2</v>
      </c>
      <c r="I9" s="64"/>
      <c r="J9" s="63">
        <f>((I9*($J$6/100))+I9)</f>
        <v>0</v>
      </c>
      <c r="K9" s="60">
        <f>F9*G9*H9*J9</f>
        <v>0</v>
      </c>
    </row>
    <row r="10" spans="1:11" ht="14.4" x14ac:dyDescent="0.3">
      <c r="A10" s="278" t="s">
        <v>138</v>
      </c>
      <c r="B10" s="279"/>
      <c r="C10" s="279"/>
      <c r="D10" s="279"/>
      <c r="E10" s="279"/>
      <c r="F10" s="279"/>
      <c r="G10" s="279"/>
      <c r="H10" s="279"/>
      <c r="I10" s="279"/>
      <c r="J10" s="280"/>
      <c r="K10" s="65">
        <f>SUM(K8:K9)</f>
        <v>0</v>
      </c>
    </row>
    <row r="11" spans="1:11" x14ac:dyDescent="0.25">
      <c r="A11" s="66"/>
      <c r="B11" s="66"/>
      <c r="C11" s="66"/>
      <c r="D11" s="67"/>
      <c r="E11" s="66"/>
      <c r="F11" s="66"/>
      <c r="G11" s="66"/>
      <c r="H11" s="66"/>
      <c r="I11" s="66"/>
      <c r="J11" s="66"/>
      <c r="K11" s="66"/>
    </row>
    <row r="12" spans="1:11" ht="14.4" x14ac:dyDescent="0.3">
      <c r="A12" s="46">
        <v>2</v>
      </c>
      <c r="B12" s="275" t="s">
        <v>139</v>
      </c>
      <c r="C12" s="276"/>
      <c r="D12" s="276"/>
      <c r="E12" s="276"/>
      <c r="F12" s="276"/>
      <c r="G12" s="276"/>
      <c r="H12" s="276"/>
      <c r="I12" s="276"/>
      <c r="J12" s="276"/>
      <c r="K12" s="277"/>
    </row>
    <row r="14" spans="1:11" ht="20.399999999999999" x14ac:dyDescent="0.25">
      <c r="A14" s="51" t="s">
        <v>124</v>
      </c>
      <c r="B14" s="51" t="s">
        <v>125</v>
      </c>
      <c r="C14" s="51" t="s">
        <v>126</v>
      </c>
      <c r="D14" s="52" t="s">
        <v>127</v>
      </c>
      <c r="E14" s="51" t="s">
        <v>128</v>
      </c>
      <c r="F14" s="51" t="s">
        <v>159</v>
      </c>
      <c r="G14" s="51" t="s">
        <v>160</v>
      </c>
      <c r="H14" s="51" t="s">
        <v>161</v>
      </c>
      <c r="I14" s="53" t="s">
        <v>130</v>
      </c>
      <c r="J14" s="54" t="s">
        <v>131</v>
      </c>
      <c r="K14" s="55" t="s">
        <v>132</v>
      </c>
    </row>
    <row r="15" spans="1:11" x14ac:dyDescent="0.25">
      <c r="A15" s="68" t="s">
        <v>48</v>
      </c>
      <c r="B15" s="69" t="s">
        <v>64</v>
      </c>
      <c r="C15" s="70">
        <v>2707</v>
      </c>
      <c r="D15" s="69" t="s">
        <v>140</v>
      </c>
      <c r="E15" s="71" t="s">
        <v>141</v>
      </c>
      <c r="F15" s="49">
        <v>4</v>
      </c>
      <c r="G15" s="49">
        <v>2</v>
      </c>
      <c r="H15" s="49">
        <v>4</v>
      </c>
      <c r="I15" s="49"/>
      <c r="J15" s="49">
        <f>((I15*($J$6/100))+I15)</f>
        <v>0</v>
      </c>
      <c r="K15" s="72">
        <f>F15*G15*H15*J15</f>
        <v>0</v>
      </c>
    </row>
    <row r="16" spans="1:11" x14ac:dyDescent="0.25">
      <c r="A16" s="68" t="s">
        <v>53</v>
      </c>
      <c r="B16" s="69" t="s">
        <v>2</v>
      </c>
      <c r="C16" s="70">
        <v>4083</v>
      </c>
      <c r="D16" s="69" t="s">
        <v>142</v>
      </c>
      <c r="E16" s="71" t="s">
        <v>141</v>
      </c>
      <c r="F16" s="49">
        <v>4</v>
      </c>
      <c r="G16" s="49">
        <v>3</v>
      </c>
      <c r="H16" s="49">
        <v>4</v>
      </c>
      <c r="I16" s="49"/>
      <c r="J16" s="49">
        <f>((I16*($J$6/100))+I16)</f>
        <v>0</v>
      </c>
      <c r="K16" s="72">
        <f t="shared" ref="K16" si="0">F16*G16*H16*J16</f>
        <v>0</v>
      </c>
    </row>
    <row r="17" spans="1:11" x14ac:dyDescent="0.25">
      <c r="A17" s="68" t="s">
        <v>92</v>
      </c>
      <c r="B17" s="69" t="s">
        <v>2</v>
      </c>
      <c r="C17" s="70">
        <v>245</v>
      </c>
      <c r="D17" s="69" t="s">
        <v>143</v>
      </c>
      <c r="E17" s="71" t="s">
        <v>141</v>
      </c>
      <c r="F17" s="49">
        <v>4</v>
      </c>
      <c r="G17" s="49">
        <v>2</v>
      </c>
      <c r="H17" s="49">
        <v>3</v>
      </c>
      <c r="I17" s="49"/>
      <c r="J17" s="49">
        <f>((I17*($J$6/100))+I17)</f>
        <v>0</v>
      </c>
      <c r="K17" s="72">
        <f>F17*G17*H17*J17</f>
        <v>0</v>
      </c>
    </row>
    <row r="18" spans="1:11" x14ac:dyDescent="0.25">
      <c r="A18" s="68" t="s">
        <v>144</v>
      </c>
      <c r="B18" s="56" t="s">
        <v>133</v>
      </c>
      <c r="C18" s="57" t="s">
        <v>145</v>
      </c>
      <c r="D18" s="69" t="s">
        <v>146</v>
      </c>
      <c r="E18" s="71" t="s">
        <v>136</v>
      </c>
      <c r="F18" s="49">
        <v>4</v>
      </c>
      <c r="G18" s="49">
        <v>3</v>
      </c>
      <c r="H18" s="49">
        <v>4</v>
      </c>
      <c r="I18" s="49"/>
      <c r="J18" s="49">
        <f>((I18*($J$6/100))+I18)</f>
        <v>0</v>
      </c>
      <c r="K18" s="72">
        <f t="shared" ref="K18:K19" si="1">F18*G18*H18*J18</f>
        <v>0</v>
      </c>
    </row>
    <row r="19" spans="1:11" x14ac:dyDescent="0.25">
      <c r="A19" s="68" t="s">
        <v>147</v>
      </c>
      <c r="B19" s="56" t="s">
        <v>133</v>
      </c>
      <c r="C19" s="57" t="s">
        <v>148</v>
      </c>
      <c r="D19" s="69" t="s">
        <v>149</v>
      </c>
      <c r="E19" s="71" t="s">
        <v>136</v>
      </c>
      <c r="F19" s="49">
        <v>4</v>
      </c>
      <c r="G19" s="49">
        <v>2</v>
      </c>
      <c r="H19" s="49">
        <v>4</v>
      </c>
      <c r="I19" s="49"/>
      <c r="J19" s="49">
        <f>((I19*($J$6/100))+I19)</f>
        <v>0</v>
      </c>
      <c r="K19" s="72">
        <f t="shared" si="1"/>
        <v>0</v>
      </c>
    </row>
    <row r="20" spans="1:11" ht="14.4" x14ac:dyDescent="0.3">
      <c r="A20" s="278" t="s">
        <v>150</v>
      </c>
      <c r="B20" s="279"/>
      <c r="C20" s="279"/>
      <c r="D20" s="279"/>
      <c r="E20" s="279"/>
      <c r="F20" s="279"/>
      <c r="G20" s="279"/>
      <c r="H20" s="279"/>
      <c r="I20" s="279"/>
      <c r="J20" s="280"/>
      <c r="K20" s="65">
        <f>SUM(K12:K19)</f>
        <v>0</v>
      </c>
    </row>
    <row r="21" spans="1:11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</row>
    <row r="22" spans="1:11" ht="14.4" x14ac:dyDescent="0.3">
      <c r="A22" s="278" t="s">
        <v>151</v>
      </c>
      <c r="B22" s="279"/>
      <c r="C22" s="279"/>
      <c r="D22" s="279"/>
      <c r="E22" s="279"/>
      <c r="F22" s="279"/>
      <c r="G22" s="279"/>
      <c r="H22" s="279"/>
      <c r="I22" s="279"/>
      <c r="J22" s="280"/>
      <c r="K22" s="65">
        <f>K20+K10</f>
        <v>0</v>
      </c>
    </row>
  </sheetData>
  <mergeCells count="5">
    <mergeCell ref="B1:K1"/>
    <mergeCell ref="A10:J10"/>
    <mergeCell ref="B12:K12"/>
    <mergeCell ref="A20:J20"/>
    <mergeCell ref="A22:J22"/>
  </mergeCells>
  <pageMargins left="0.511811024" right="0.511811024" top="0.78740157499999996" bottom="0.78740157499999996" header="0.31496062000000002" footer="0.31496062000000002"/>
  <pageSetup paperSize="9" scale="92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workbookViewId="0">
      <selection activeCell="P16" sqref="P16"/>
    </sheetView>
  </sheetViews>
  <sheetFormatPr defaultRowHeight="13.2" x14ac:dyDescent="0.25"/>
  <cols>
    <col min="2" max="2" width="37.6640625" customWidth="1"/>
    <col min="4" max="4" width="14.33203125" customWidth="1"/>
    <col min="6" max="6" width="11.21875" customWidth="1"/>
    <col min="8" max="8" width="12.33203125" customWidth="1"/>
  </cols>
  <sheetData>
    <row r="1" spans="1:12" ht="18" thickBot="1" x14ac:dyDescent="0.35">
      <c r="A1" s="281" t="s">
        <v>162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3"/>
    </row>
    <row r="2" spans="1:12" ht="13.8" x14ac:dyDescent="0.25">
      <c r="A2" s="291" t="s">
        <v>163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3"/>
    </row>
    <row r="3" spans="1:12" x14ac:dyDescent="0.25">
      <c r="A3" s="294" t="s">
        <v>164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</row>
    <row r="4" spans="1:12" x14ac:dyDescent="0.25">
      <c r="A4" s="294" t="s">
        <v>165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6"/>
    </row>
    <row r="5" spans="1:12" x14ac:dyDescent="0.25">
      <c r="A5" s="294" t="s">
        <v>185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6"/>
    </row>
    <row r="6" spans="1:12" x14ac:dyDescent="0.2">
      <c r="A6" s="297" t="s">
        <v>166</v>
      </c>
      <c r="B6" s="300" t="s">
        <v>167</v>
      </c>
      <c r="C6" s="300" t="s">
        <v>168</v>
      </c>
      <c r="D6" s="303" t="s">
        <v>169</v>
      </c>
      <c r="E6" s="305" t="s">
        <v>170</v>
      </c>
      <c r="F6" s="305"/>
      <c r="G6" s="305"/>
      <c r="H6" s="305"/>
      <c r="I6" s="305"/>
      <c r="J6" s="305"/>
      <c r="K6" s="305"/>
      <c r="L6" s="306"/>
    </row>
    <row r="7" spans="1:12" x14ac:dyDescent="0.2">
      <c r="A7" s="298"/>
      <c r="B7" s="301"/>
      <c r="C7" s="302"/>
      <c r="D7" s="304"/>
      <c r="E7" s="284" t="s">
        <v>171</v>
      </c>
      <c r="F7" s="285"/>
      <c r="G7" s="284" t="s">
        <v>172</v>
      </c>
      <c r="H7" s="285"/>
      <c r="I7" s="284" t="s">
        <v>173</v>
      </c>
      <c r="J7" s="285"/>
      <c r="K7" s="284" t="s">
        <v>174</v>
      </c>
      <c r="L7" s="286"/>
    </row>
    <row r="8" spans="1:12" x14ac:dyDescent="0.2">
      <c r="A8" s="299"/>
      <c r="B8" s="302"/>
      <c r="C8" s="106" t="s">
        <v>175</v>
      </c>
      <c r="D8" s="106" t="s">
        <v>176</v>
      </c>
      <c r="E8" s="107" t="s">
        <v>175</v>
      </c>
      <c r="F8" s="107" t="s">
        <v>177</v>
      </c>
      <c r="G8" s="107" t="s">
        <v>175</v>
      </c>
      <c r="H8" s="107" t="s">
        <v>177</v>
      </c>
      <c r="I8" s="107" t="s">
        <v>175</v>
      </c>
      <c r="J8" s="107" t="s">
        <v>177</v>
      </c>
      <c r="K8" s="107" t="s">
        <v>175</v>
      </c>
      <c r="L8" s="108" t="s">
        <v>177</v>
      </c>
    </row>
    <row r="9" spans="1:12" x14ac:dyDescent="0.2">
      <c r="A9" s="109">
        <v>1</v>
      </c>
      <c r="B9" s="107" t="s">
        <v>37</v>
      </c>
      <c r="C9" s="110" t="e">
        <f>(D9*100)/D13</f>
        <v>#DIV/0!</v>
      </c>
      <c r="D9" s="111">
        <f>'TRECHO 9'!T13</f>
        <v>0</v>
      </c>
      <c r="E9" s="112">
        <v>100</v>
      </c>
      <c r="F9" s="113">
        <f>D9</f>
        <v>0</v>
      </c>
      <c r="G9" s="112"/>
      <c r="H9" s="113"/>
      <c r="I9" s="112"/>
      <c r="J9" s="113"/>
      <c r="K9" s="112"/>
      <c r="L9" s="114"/>
    </row>
    <row r="10" spans="1:12" x14ac:dyDescent="0.2">
      <c r="A10" s="109">
        <v>2</v>
      </c>
      <c r="B10" s="115" t="s">
        <v>178</v>
      </c>
      <c r="C10" s="110" t="e">
        <f>(D10*100)/D13</f>
        <v>#DIV/0!</v>
      </c>
      <c r="D10" s="111">
        <f>'TRECHO 9'!T21</f>
        <v>0</v>
      </c>
      <c r="E10" s="112">
        <v>100</v>
      </c>
      <c r="F10" s="113">
        <f>D10</f>
        <v>0</v>
      </c>
      <c r="G10" s="112"/>
      <c r="H10" s="113"/>
      <c r="I10" s="112"/>
      <c r="J10" s="113"/>
      <c r="K10" s="112"/>
      <c r="L10" s="114"/>
    </row>
    <row r="11" spans="1:12" x14ac:dyDescent="0.2">
      <c r="A11" s="109">
        <v>3</v>
      </c>
      <c r="B11" s="107" t="s">
        <v>179</v>
      </c>
      <c r="C11" s="110" t="e">
        <f>(D11*100)/D13</f>
        <v>#DIV/0!</v>
      </c>
      <c r="D11" s="113">
        <f>'TRECHO 9'!T32</f>
        <v>0</v>
      </c>
      <c r="E11" s="112"/>
      <c r="F11" s="113"/>
      <c r="G11" s="112">
        <v>100</v>
      </c>
      <c r="H11" s="113">
        <f>D11</f>
        <v>0</v>
      </c>
      <c r="I11" s="112"/>
      <c r="J11" s="113"/>
      <c r="K11" s="112"/>
      <c r="L11" s="114"/>
    </row>
    <row r="12" spans="1:12" x14ac:dyDescent="0.2">
      <c r="A12" s="109">
        <v>4</v>
      </c>
      <c r="B12" s="107" t="s">
        <v>77</v>
      </c>
      <c r="C12" s="110" t="e">
        <f>(D12*100)/D13</f>
        <v>#DIV/0!</v>
      </c>
      <c r="D12" s="113">
        <f>'TRECHO 9'!T38</f>
        <v>0</v>
      </c>
      <c r="E12" s="112">
        <v>50</v>
      </c>
      <c r="F12" s="113">
        <f>D12*0.5</f>
        <v>0</v>
      </c>
      <c r="G12" s="112">
        <v>50</v>
      </c>
      <c r="H12" s="113">
        <f>D12*0.5</f>
        <v>0</v>
      </c>
      <c r="I12" s="112"/>
      <c r="J12" s="113"/>
      <c r="K12" s="112"/>
      <c r="L12" s="114"/>
    </row>
    <row r="13" spans="1:12" x14ac:dyDescent="0.2">
      <c r="A13" s="287" t="s">
        <v>180</v>
      </c>
      <c r="B13" s="116" t="s">
        <v>181</v>
      </c>
      <c r="C13" s="289" t="e">
        <f>SUM(C9:C12)</f>
        <v>#DIV/0!</v>
      </c>
      <c r="D13" s="289">
        <f>'TRECHO 9'!T39</f>
        <v>0</v>
      </c>
      <c r="E13" s="112" t="e">
        <f>(F13*100)/D13</f>
        <v>#DIV/0!</v>
      </c>
      <c r="F13" s="112">
        <f>SUM(F9:F12)</f>
        <v>0</v>
      </c>
      <c r="G13" s="112" t="e">
        <f>(H13*100)/D13</f>
        <v>#DIV/0!</v>
      </c>
      <c r="H13" s="112">
        <f>SUM(H11:H12)</f>
        <v>0</v>
      </c>
      <c r="I13" s="117"/>
      <c r="J13" s="118"/>
      <c r="K13" s="117"/>
      <c r="L13" s="119"/>
    </row>
    <row r="14" spans="1:12" ht="13.8" thickBot="1" x14ac:dyDescent="0.25">
      <c r="A14" s="288"/>
      <c r="B14" s="120" t="s">
        <v>182</v>
      </c>
      <c r="C14" s="290"/>
      <c r="D14" s="290"/>
      <c r="E14" s="121" t="e">
        <f>E13</f>
        <v>#DIV/0!</v>
      </c>
      <c r="F14" s="121">
        <f>F13</f>
        <v>0</v>
      </c>
      <c r="G14" s="121" t="e">
        <f>E13+G13</f>
        <v>#DIV/0!</v>
      </c>
      <c r="H14" s="121">
        <f>H13+F14</f>
        <v>0</v>
      </c>
      <c r="I14" s="121"/>
      <c r="J14" s="121"/>
      <c r="K14" s="121"/>
      <c r="L14" s="122"/>
    </row>
    <row r="15" spans="1:12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ht="13.8" thickBot="1" x14ac:dyDescent="0.3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ht="18" thickBot="1" x14ac:dyDescent="0.35">
      <c r="A17" s="281" t="s">
        <v>162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3"/>
    </row>
    <row r="18" spans="1:12" ht="13.8" x14ac:dyDescent="0.25">
      <c r="A18" s="291" t="s">
        <v>163</v>
      </c>
      <c r="B18" s="292"/>
      <c r="C18" s="292"/>
      <c r="D18" s="292"/>
      <c r="E18" s="292"/>
      <c r="F18" s="292"/>
      <c r="G18" s="292"/>
      <c r="H18" s="292"/>
      <c r="I18" s="292"/>
      <c r="J18" s="292"/>
      <c r="K18" s="292"/>
      <c r="L18" s="293"/>
    </row>
    <row r="19" spans="1:12" x14ac:dyDescent="0.25">
      <c r="A19" s="294" t="s">
        <v>164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6"/>
    </row>
    <row r="20" spans="1:12" x14ac:dyDescent="0.25">
      <c r="A20" s="294" t="s">
        <v>165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6"/>
    </row>
    <row r="21" spans="1:12" x14ac:dyDescent="0.25">
      <c r="A21" s="294" t="s">
        <v>186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6"/>
    </row>
    <row r="22" spans="1:12" x14ac:dyDescent="0.2">
      <c r="A22" s="297" t="s">
        <v>166</v>
      </c>
      <c r="B22" s="300" t="s">
        <v>167</v>
      </c>
      <c r="C22" s="300" t="s">
        <v>168</v>
      </c>
      <c r="D22" s="303" t="s">
        <v>169</v>
      </c>
      <c r="E22" s="305" t="s">
        <v>170</v>
      </c>
      <c r="F22" s="305"/>
      <c r="G22" s="305"/>
      <c r="H22" s="305"/>
      <c r="I22" s="305"/>
      <c r="J22" s="305"/>
      <c r="K22" s="305"/>
      <c r="L22" s="306"/>
    </row>
    <row r="23" spans="1:12" x14ac:dyDescent="0.2">
      <c r="A23" s="298"/>
      <c r="B23" s="301"/>
      <c r="C23" s="302"/>
      <c r="D23" s="304"/>
      <c r="E23" s="284" t="s">
        <v>171</v>
      </c>
      <c r="F23" s="285"/>
      <c r="G23" s="284" t="s">
        <v>172</v>
      </c>
      <c r="H23" s="285"/>
      <c r="I23" s="284" t="s">
        <v>173</v>
      </c>
      <c r="J23" s="285"/>
      <c r="K23" s="284" t="s">
        <v>174</v>
      </c>
      <c r="L23" s="286"/>
    </row>
    <row r="24" spans="1:12" x14ac:dyDescent="0.2">
      <c r="A24" s="299"/>
      <c r="B24" s="302"/>
      <c r="C24" s="106" t="s">
        <v>175</v>
      </c>
      <c r="D24" s="106" t="s">
        <v>176</v>
      </c>
      <c r="E24" s="107" t="s">
        <v>175</v>
      </c>
      <c r="F24" s="107" t="s">
        <v>177</v>
      </c>
      <c r="G24" s="107" t="s">
        <v>175</v>
      </c>
      <c r="H24" s="107" t="s">
        <v>177</v>
      </c>
      <c r="I24" s="107" t="s">
        <v>175</v>
      </c>
      <c r="J24" s="107" t="s">
        <v>177</v>
      </c>
      <c r="K24" s="107" t="s">
        <v>175</v>
      </c>
      <c r="L24" s="108" t="s">
        <v>177</v>
      </c>
    </row>
    <row r="25" spans="1:12" x14ac:dyDescent="0.2">
      <c r="A25" s="109">
        <v>1</v>
      </c>
      <c r="B25" s="107" t="s">
        <v>37</v>
      </c>
      <c r="C25" s="110" t="e">
        <f>(D25*100)/D29</f>
        <v>#DIV/0!</v>
      </c>
      <c r="D25" s="111">
        <f>'TRECHO 10'!T13</f>
        <v>0</v>
      </c>
      <c r="E25" s="112">
        <v>100</v>
      </c>
      <c r="F25" s="113">
        <f>D25</f>
        <v>0</v>
      </c>
      <c r="G25" s="112"/>
      <c r="H25" s="113"/>
      <c r="I25" s="112"/>
      <c r="J25" s="113"/>
      <c r="K25" s="112"/>
      <c r="L25" s="114"/>
    </row>
    <row r="26" spans="1:12" x14ac:dyDescent="0.2">
      <c r="A26" s="109">
        <v>2</v>
      </c>
      <c r="B26" s="115" t="s">
        <v>178</v>
      </c>
      <c r="C26" s="110" t="e">
        <f>(D26*100)/D29</f>
        <v>#DIV/0!</v>
      </c>
      <c r="D26" s="111">
        <f>'TRECHO 10'!T21</f>
        <v>0</v>
      </c>
      <c r="E26" s="112">
        <v>100</v>
      </c>
      <c r="F26" s="113">
        <f>D26</f>
        <v>0</v>
      </c>
      <c r="G26" s="112"/>
      <c r="H26" s="113"/>
      <c r="I26" s="112"/>
      <c r="J26" s="113"/>
      <c r="K26" s="112"/>
      <c r="L26" s="114"/>
    </row>
    <row r="27" spans="1:12" x14ac:dyDescent="0.2">
      <c r="A27" s="109">
        <v>3</v>
      </c>
      <c r="B27" s="107" t="s">
        <v>179</v>
      </c>
      <c r="C27" s="110" t="e">
        <f>(D27*100)/D29</f>
        <v>#DIV/0!</v>
      </c>
      <c r="D27" s="113">
        <f>'TRECHO 10'!T32</f>
        <v>0</v>
      </c>
      <c r="E27" s="112">
        <v>100</v>
      </c>
      <c r="F27" s="113">
        <f>D27</f>
        <v>0</v>
      </c>
      <c r="G27" s="112"/>
      <c r="H27" s="113"/>
      <c r="I27" s="112"/>
      <c r="J27" s="113"/>
      <c r="K27" s="112"/>
      <c r="L27" s="114"/>
    </row>
    <row r="28" spans="1:12" x14ac:dyDescent="0.2">
      <c r="A28" s="109">
        <v>4</v>
      </c>
      <c r="B28" s="107" t="s">
        <v>77</v>
      </c>
      <c r="C28" s="110" t="e">
        <f>(D28*100)/D29</f>
        <v>#DIV/0!</v>
      </c>
      <c r="D28" s="113">
        <f>'TRECHO 10'!T38</f>
        <v>0</v>
      </c>
      <c r="E28" s="112">
        <v>100</v>
      </c>
      <c r="F28" s="113">
        <f>D28</f>
        <v>0</v>
      </c>
      <c r="G28" s="112"/>
      <c r="H28" s="113"/>
      <c r="I28" s="112"/>
      <c r="J28" s="113"/>
      <c r="K28" s="112"/>
      <c r="L28" s="114"/>
    </row>
    <row r="29" spans="1:12" x14ac:dyDescent="0.2">
      <c r="A29" s="287" t="s">
        <v>180</v>
      </c>
      <c r="B29" s="116" t="s">
        <v>181</v>
      </c>
      <c r="C29" s="289" t="e">
        <f>SUM(C25:C28)</f>
        <v>#DIV/0!</v>
      </c>
      <c r="D29" s="289">
        <f>'TRECHO 10'!T39</f>
        <v>0</v>
      </c>
      <c r="E29" s="112" t="e">
        <f>(F29*100)/D29</f>
        <v>#DIV/0!</v>
      </c>
      <c r="F29" s="112">
        <f>SUM(F25:F28)</f>
        <v>0</v>
      </c>
      <c r="G29" s="112"/>
      <c r="H29" s="112"/>
      <c r="I29" s="117"/>
      <c r="J29" s="118"/>
      <c r="K29" s="117"/>
      <c r="L29" s="119"/>
    </row>
    <row r="30" spans="1:12" ht="13.8" thickBot="1" x14ac:dyDescent="0.25">
      <c r="A30" s="288"/>
      <c r="B30" s="120" t="s">
        <v>182</v>
      </c>
      <c r="C30" s="290"/>
      <c r="D30" s="290"/>
      <c r="E30" s="121" t="e">
        <f>E29</f>
        <v>#DIV/0!</v>
      </c>
      <c r="F30" s="121">
        <f>F29</f>
        <v>0</v>
      </c>
      <c r="G30" s="121"/>
      <c r="H30" s="121"/>
      <c r="I30" s="121"/>
      <c r="J30" s="121"/>
      <c r="K30" s="121"/>
      <c r="L30" s="122"/>
    </row>
    <row r="31" spans="1:12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ht="13.2" customHeight="1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</row>
    <row r="33" spans="1:12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</row>
    <row r="34" spans="1:12" x14ac:dyDescent="0.25">
      <c r="A34" s="88"/>
      <c r="B34" s="88"/>
      <c r="C34" s="88"/>
      <c r="D34" s="307"/>
      <c r="E34" s="307"/>
      <c r="F34" s="307"/>
      <c r="G34" s="88"/>
      <c r="H34" s="88"/>
      <c r="I34" s="307"/>
      <c r="J34" s="307"/>
      <c r="K34" s="307"/>
      <c r="L34" s="307"/>
    </row>
    <row r="35" spans="1:12" ht="27" customHeight="1" thickBot="1" x14ac:dyDescent="0.3">
      <c r="A35" s="123"/>
      <c r="B35" s="123"/>
      <c r="C35" s="123"/>
      <c r="D35" s="194"/>
      <c r="E35" s="194"/>
      <c r="F35" s="194"/>
      <c r="G35" s="87"/>
      <c r="H35" s="87"/>
      <c r="I35" s="194"/>
      <c r="J35" s="194"/>
      <c r="K35" s="194"/>
      <c r="L35" s="194"/>
    </row>
    <row r="36" spans="1:12" ht="18" thickBot="1" x14ac:dyDescent="0.35">
      <c r="A36" s="281" t="s">
        <v>162</v>
      </c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3"/>
    </row>
    <row r="37" spans="1:12" ht="13.8" x14ac:dyDescent="0.25">
      <c r="A37" s="291" t="s">
        <v>163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3"/>
    </row>
    <row r="38" spans="1:12" x14ac:dyDescent="0.25">
      <c r="A38" s="294" t="s">
        <v>164</v>
      </c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6"/>
    </row>
    <row r="39" spans="1:12" x14ac:dyDescent="0.25">
      <c r="A39" s="294" t="s">
        <v>165</v>
      </c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x14ac:dyDescent="0.25">
      <c r="A40" s="294" t="s">
        <v>187</v>
      </c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x14ac:dyDescent="0.2">
      <c r="A41" s="297" t="s">
        <v>166</v>
      </c>
      <c r="B41" s="300" t="s">
        <v>167</v>
      </c>
      <c r="C41" s="300" t="s">
        <v>168</v>
      </c>
      <c r="D41" s="303" t="s">
        <v>169</v>
      </c>
      <c r="E41" s="305" t="s">
        <v>170</v>
      </c>
      <c r="F41" s="305"/>
      <c r="G41" s="305"/>
      <c r="H41" s="305"/>
      <c r="I41" s="305"/>
      <c r="J41" s="305"/>
      <c r="K41" s="305"/>
      <c r="L41" s="306"/>
    </row>
    <row r="42" spans="1:12" x14ac:dyDescent="0.2">
      <c r="A42" s="298"/>
      <c r="B42" s="301"/>
      <c r="C42" s="302"/>
      <c r="D42" s="304"/>
      <c r="E42" s="284" t="s">
        <v>171</v>
      </c>
      <c r="F42" s="285"/>
      <c r="G42" s="284" t="s">
        <v>172</v>
      </c>
      <c r="H42" s="285"/>
      <c r="I42" s="284" t="s">
        <v>173</v>
      </c>
      <c r="J42" s="285"/>
      <c r="K42" s="284" t="s">
        <v>174</v>
      </c>
      <c r="L42" s="286"/>
    </row>
    <row r="43" spans="1:12" x14ac:dyDescent="0.2">
      <c r="A43" s="299"/>
      <c r="B43" s="302"/>
      <c r="C43" s="106" t="s">
        <v>175</v>
      </c>
      <c r="D43" s="106" t="s">
        <v>176</v>
      </c>
      <c r="E43" s="107" t="s">
        <v>175</v>
      </c>
      <c r="F43" s="107" t="s">
        <v>177</v>
      </c>
      <c r="G43" s="107" t="s">
        <v>175</v>
      </c>
      <c r="H43" s="107" t="s">
        <v>177</v>
      </c>
      <c r="I43" s="107" t="s">
        <v>175</v>
      </c>
      <c r="J43" s="107" t="s">
        <v>177</v>
      </c>
      <c r="K43" s="107" t="s">
        <v>175</v>
      </c>
      <c r="L43" s="108" t="s">
        <v>177</v>
      </c>
    </row>
    <row r="44" spans="1:12" x14ac:dyDescent="0.2">
      <c r="A44" s="109">
        <v>1</v>
      </c>
      <c r="B44" s="107" t="s">
        <v>37</v>
      </c>
      <c r="C44" s="110" t="e">
        <f>(D44*100)/D48</f>
        <v>#DIV/0!</v>
      </c>
      <c r="D44" s="111">
        <f>'TRECHO 11'!T13</f>
        <v>0</v>
      </c>
      <c r="E44" s="112">
        <v>100</v>
      </c>
      <c r="F44" s="113">
        <f>D44</f>
        <v>0</v>
      </c>
      <c r="G44" s="112"/>
      <c r="H44" s="113"/>
      <c r="I44" s="112"/>
      <c r="J44" s="113"/>
      <c r="K44" s="112"/>
      <c r="L44" s="114"/>
    </row>
    <row r="45" spans="1:12" x14ac:dyDescent="0.2">
      <c r="A45" s="109">
        <v>2</v>
      </c>
      <c r="B45" s="115" t="s">
        <v>178</v>
      </c>
      <c r="C45" s="110" t="e">
        <f>(D45*100)/D48</f>
        <v>#DIV/0!</v>
      </c>
      <c r="D45" s="111">
        <f>'TRECHO 11'!T24</f>
        <v>0</v>
      </c>
      <c r="E45" s="112">
        <v>100</v>
      </c>
      <c r="F45" s="113">
        <f>D45</f>
        <v>0</v>
      </c>
      <c r="G45" s="112"/>
      <c r="H45" s="113"/>
      <c r="I45" s="112"/>
      <c r="J45" s="113"/>
      <c r="K45" s="112"/>
      <c r="L45" s="114"/>
    </row>
    <row r="46" spans="1:12" x14ac:dyDescent="0.2">
      <c r="A46" s="109">
        <v>3</v>
      </c>
      <c r="B46" s="107" t="s">
        <v>179</v>
      </c>
      <c r="C46" s="110" t="e">
        <f>(D46*100)/D48</f>
        <v>#DIV/0!</v>
      </c>
      <c r="D46" s="113">
        <f>'TRECHO 11'!T34</f>
        <v>0</v>
      </c>
      <c r="E46" s="112">
        <v>100</v>
      </c>
      <c r="F46" s="113">
        <f>D46</f>
        <v>0</v>
      </c>
      <c r="G46" s="112"/>
      <c r="H46" s="113"/>
      <c r="I46" s="112"/>
      <c r="J46" s="113"/>
      <c r="K46" s="112"/>
      <c r="L46" s="114"/>
    </row>
    <row r="47" spans="1:12" x14ac:dyDescent="0.2">
      <c r="A47" s="109">
        <v>4</v>
      </c>
      <c r="B47" s="107" t="s">
        <v>77</v>
      </c>
      <c r="C47" s="110" t="e">
        <f>(D47*100)/D48</f>
        <v>#DIV/0!</v>
      </c>
      <c r="D47" s="113">
        <f>'TRECHO 11'!T40</f>
        <v>0</v>
      </c>
      <c r="E47" s="112">
        <v>50</v>
      </c>
      <c r="F47" s="113">
        <f>D47*0.5</f>
        <v>0</v>
      </c>
      <c r="G47" s="112">
        <v>50</v>
      </c>
      <c r="H47" s="113">
        <f>D47*0.5</f>
        <v>0</v>
      </c>
      <c r="I47" s="112"/>
      <c r="J47" s="113"/>
      <c r="K47" s="112"/>
      <c r="L47" s="114"/>
    </row>
    <row r="48" spans="1:12" x14ac:dyDescent="0.2">
      <c r="A48" s="287" t="s">
        <v>180</v>
      </c>
      <c r="B48" s="116" t="s">
        <v>181</v>
      </c>
      <c r="C48" s="289" t="e">
        <f>SUM(C44:C47)</f>
        <v>#DIV/0!</v>
      </c>
      <c r="D48" s="289">
        <f>'TRECHO 11'!T41</f>
        <v>0</v>
      </c>
      <c r="E48" s="112" t="e">
        <f>(F48*100)/D48</f>
        <v>#DIV/0!</v>
      </c>
      <c r="F48" s="112">
        <f>SUM(F44:F47)</f>
        <v>0</v>
      </c>
      <c r="G48" s="112" t="e">
        <f>(H48*100)/D48</f>
        <v>#DIV/0!</v>
      </c>
      <c r="H48" s="112">
        <f>SUM(H46:H47)</f>
        <v>0</v>
      </c>
      <c r="I48" s="117"/>
      <c r="J48" s="118"/>
      <c r="K48" s="117"/>
      <c r="L48" s="119"/>
    </row>
    <row r="49" spans="1:12" ht="13.8" thickBot="1" x14ac:dyDescent="0.25">
      <c r="A49" s="288"/>
      <c r="B49" s="120" t="s">
        <v>182</v>
      </c>
      <c r="C49" s="290"/>
      <c r="D49" s="290"/>
      <c r="E49" s="121" t="e">
        <f>E48</f>
        <v>#DIV/0!</v>
      </c>
      <c r="F49" s="121">
        <f>F48</f>
        <v>0</v>
      </c>
      <c r="G49" s="121" t="e">
        <f>E48+G48</f>
        <v>#DIV/0!</v>
      </c>
      <c r="H49" s="121">
        <f>H48+F49</f>
        <v>0</v>
      </c>
      <c r="I49" s="121"/>
      <c r="J49" s="121"/>
      <c r="K49" s="121"/>
      <c r="L49" s="122"/>
    </row>
    <row r="50" spans="1:12" x14ac:dyDescent="0.25">
      <c r="A50" s="66"/>
      <c r="B50" s="66"/>
      <c r="C50" s="66"/>
      <c r="D50" s="66" t="s">
        <v>183</v>
      </c>
      <c r="E50" s="66"/>
      <c r="F50" s="66"/>
      <c r="G50" s="66"/>
      <c r="H50" s="66"/>
      <c r="I50" s="66"/>
      <c r="J50" s="66"/>
      <c r="K50" s="66"/>
      <c r="L50" s="66"/>
    </row>
    <row r="51" spans="1:12" ht="13.8" thickBot="1" x14ac:dyDescent="0.3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</row>
    <row r="52" spans="1:12" ht="18" thickBot="1" x14ac:dyDescent="0.35">
      <c r="A52" s="308" t="s">
        <v>162</v>
      </c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8"/>
    </row>
    <row r="53" spans="1:12" ht="13.8" x14ac:dyDescent="0.25">
      <c r="A53" s="309" t="s">
        <v>163</v>
      </c>
      <c r="B53" s="309"/>
      <c r="C53" s="309"/>
      <c r="D53" s="309"/>
      <c r="E53" s="309"/>
      <c r="F53" s="309"/>
      <c r="G53" s="309"/>
      <c r="H53" s="309"/>
      <c r="I53" s="309"/>
      <c r="J53" s="309"/>
      <c r="K53" s="309"/>
      <c r="L53" s="309"/>
    </row>
    <row r="54" spans="1:12" x14ac:dyDescent="0.25">
      <c r="A54" s="310" t="s">
        <v>164</v>
      </c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</row>
    <row r="55" spans="1:12" x14ac:dyDescent="0.25">
      <c r="A55" s="310" t="s">
        <v>165</v>
      </c>
      <c r="B55" s="310"/>
      <c r="C55" s="310"/>
      <c r="D55" s="310"/>
      <c r="E55" s="310"/>
      <c r="F55" s="310"/>
      <c r="G55" s="310"/>
      <c r="H55" s="310"/>
      <c r="I55" s="310"/>
      <c r="J55" s="310"/>
      <c r="K55" s="310"/>
      <c r="L55" s="310"/>
    </row>
    <row r="56" spans="1:12" x14ac:dyDescent="0.25">
      <c r="A56" s="310" t="s">
        <v>188</v>
      </c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0"/>
    </row>
    <row r="57" spans="1:12" x14ac:dyDescent="0.2">
      <c r="A57" s="297" t="s">
        <v>166</v>
      </c>
      <c r="B57" s="300" t="s">
        <v>167</v>
      </c>
      <c r="C57" s="300" t="s">
        <v>168</v>
      </c>
      <c r="D57" s="303" t="s">
        <v>169</v>
      </c>
      <c r="E57" s="306" t="s">
        <v>170</v>
      </c>
      <c r="F57" s="311"/>
      <c r="G57" s="311"/>
      <c r="H57" s="311"/>
      <c r="I57" s="311"/>
      <c r="J57" s="311"/>
      <c r="K57" s="311"/>
      <c r="L57" s="311"/>
    </row>
    <row r="58" spans="1:12" x14ac:dyDescent="0.2">
      <c r="A58" s="298"/>
      <c r="B58" s="301"/>
      <c r="C58" s="302"/>
      <c r="D58" s="304"/>
      <c r="E58" s="284" t="s">
        <v>171</v>
      </c>
      <c r="F58" s="285"/>
      <c r="G58" s="284" t="s">
        <v>172</v>
      </c>
      <c r="H58" s="285"/>
      <c r="I58" s="284" t="s">
        <v>173</v>
      </c>
      <c r="J58" s="285"/>
      <c r="K58" s="284" t="s">
        <v>174</v>
      </c>
      <c r="L58" s="286"/>
    </row>
    <row r="59" spans="1:12" x14ac:dyDescent="0.2">
      <c r="A59" s="299"/>
      <c r="B59" s="302"/>
      <c r="C59" s="106" t="s">
        <v>175</v>
      </c>
      <c r="D59" s="106" t="s">
        <v>176</v>
      </c>
      <c r="E59" s="107" t="s">
        <v>175</v>
      </c>
      <c r="F59" s="107" t="s">
        <v>177</v>
      </c>
      <c r="G59" s="107" t="s">
        <v>175</v>
      </c>
      <c r="H59" s="107" t="s">
        <v>177</v>
      </c>
      <c r="I59" s="107" t="s">
        <v>175</v>
      </c>
      <c r="J59" s="107" t="s">
        <v>177</v>
      </c>
      <c r="K59" s="107" t="s">
        <v>175</v>
      </c>
      <c r="L59" s="108" t="s">
        <v>177</v>
      </c>
    </row>
    <row r="60" spans="1:12" x14ac:dyDescent="0.2">
      <c r="A60" s="109">
        <v>1</v>
      </c>
      <c r="B60" s="107" t="s">
        <v>37</v>
      </c>
      <c r="C60" s="110" t="e">
        <f>(D60*100)/D64</f>
        <v>#DIV/0!</v>
      </c>
      <c r="D60" s="111">
        <f>'TRECHO 12'!T13</f>
        <v>0</v>
      </c>
      <c r="E60" s="112">
        <v>100</v>
      </c>
      <c r="F60" s="113">
        <f>D60</f>
        <v>0</v>
      </c>
      <c r="G60" s="112"/>
      <c r="H60" s="113"/>
      <c r="I60" s="112"/>
      <c r="J60" s="113"/>
      <c r="K60" s="112"/>
      <c r="L60" s="114"/>
    </row>
    <row r="61" spans="1:12" x14ac:dyDescent="0.2">
      <c r="A61" s="109">
        <v>2</v>
      </c>
      <c r="B61" s="115" t="s">
        <v>178</v>
      </c>
      <c r="C61" s="110" t="e">
        <f>(D61*100)/D64</f>
        <v>#DIV/0!</v>
      </c>
      <c r="D61" s="111">
        <f>'TRECHO 12'!T21</f>
        <v>0</v>
      </c>
      <c r="E61" s="112">
        <v>100</v>
      </c>
      <c r="F61" s="113">
        <f>D61</f>
        <v>0</v>
      </c>
      <c r="G61" s="112"/>
      <c r="H61" s="113"/>
      <c r="I61" s="112"/>
      <c r="J61" s="113"/>
      <c r="K61" s="112"/>
      <c r="L61" s="114"/>
    </row>
    <row r="62" spans="1:12" x14ac:dyDescent="0.2">
      <c r="A62" s="109">
        <v>3</v>
      </c>
      <c r="B62" s="107" t="s">
        <v>179</v>
      </c>
      <c r="C62" s="110" t="e">
        <f>(D62*100)/D64</f>
        <v>#DIV/0!</v>
      </c>
      <c r="D62" s="113">
        <f>'TRECHO 12'!T31</f>
        <v>0</v>
      </c>
      <c r="E62" s="112">
        <v>100</v>
      </c>
      <c r="F62" s="113">
        <f>D62</f>
        <v>0</v>
      </c>
      <c r="G62" s="112"/>
      <c r="H62" s="113"/>
      <c r="I62" s="112"/>
      <c r="J62" s="113"/>
      <c r="K62" s="112"/>
      <c r="L62" s="114"/>
    </row>
    <row r="63" spans="1:12" x14ac:dyDescent="0.2">
      <c r="A63" s="109">
        <v>4</v>
      </c>
      <c r="B63" s="107" t="s">
        <v>77</v>
      </c>
      <c r="C63" s="110" t="e">
        <f>(D63*100)/D64</f>
        <v>#DIV/0!</v>
      </c>
      <c r="D63" s="113">
        <f>'TRECHO 12'!T37</f>
        <v>0</v>
      </c>
      <c r="E63" s="112">
        <v>100</v>
      </c>
      <c r="F63" s="113">
        <f>D63</f>
        <v>0</v>
      </c>
      <c r="G63" s="112"/>
      <c r="H63" s="113"/>
      <c r="I63" s="112"/>
      <c r="J63" s="113"/>
      <c r="K63" s="112"/>
      <c r="L63" s="114"/>
    </row>
    <row r="64" spans="1:12" x14ac:dyDescent="0.2">
      <c r="A64" s="313" t="s">
        <v>180</v>
      </c>
      <c r="B64" s="116" t="s">
        <v>181</v>
      </c>
      <c r="C64" s="289" t="e">
        <f>SUM(C60:C63)</f>
        <v>#DIV/0!</v>
      </c>
      <c r="D64" s="289">
        <f>'TRECHO 12'!T38</f>
        <v>0</v>
      </c>
      <c r="E64" s="112" t="e">
        <f>(F64*100)/D64</f>
        <v>#DIV/0!</v>
      </c>
      <c r="F64" s="112">
        <f>SUM(F60:F63)</f>
        <v>0</v>
      </c>
      <c r="G64" s="112"/>
      <c r="H64" s="112"/>
      <c r="I64" s="117"/>
      <c r="J64" s="118"/>
      <c r="K64" s="117"/>
      <c r="L64" s="119"/>
    </row>
    <row r="65" spans="1:12" ht="13.8" thickBot="1" x14ac:dyDescent="0.25">
      <c r="A65" s="288"/>
      <c r="B65" s="120" t="s">
        <v>182</v>
      </c>
      <c r="C65" s="290"/>
      <c r="D65" s="290"/>
      <c r="E65" s="121" t="e">
        <f>E64</f>
        <v>#DIV/0!</v>
      </c>
      <c r="F65" s="121">
        <f>F64</f>
        <v>0</v>
      </c>
      <c r="G65" s="121"/>
      <c r="H65" s="121"/>
      <c r="I65" s="121"/>
      <c r="J65" s="121"/>
      <c r="K65" s="121"/>
      <c r="L65" s="122"/>
    </row>
    <row r="66" spans="1:12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</row>
    <row r="67" spans="1:12" ht="13.2" customHeight="1" x14ac:dyDescent="0.25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</row>
    <row r="68" spans="1:12" x14ac:dyDescent="0.25">
      <c r="A68" s="88"/>
      <c r="B68" s="88"/>
      <c r="C68" s="88"/>
      <c r="D68" s="307"/>
      <c r="E68" s="307"/>
      <c r="F68" s="307"/>
      <c r="G68" s="88"/>
      <c r="H68" s="88"/>
      <c r="I68" s="307"/>
      <c r="J68" s="307"/>
      <c r="K68" s="307"/>
      <c r="L68" s="307"/>
    </row>
    <row r="69" spans="1:12" ht="27.6" customHeight="1" x14ac:dyDescent="0.25">
      <c r="A69" s="123"/>
      <c r="B69" s="123"/>
      <c r="C69" s="123"/>
      <c r="D69" s="312"/>
      <c r="E69" s="312"/>
      <c r="F69" s="312"/>
      <c r="G69" s="87"/>
      <c r="H69" s="87"/>
      <c r="I69" s="312"/>
      <c r="J69" s="312"/>
      <c r="K69" s="312"/>
      <c r="L69" s="312"/>
    </row>
    <row r="70" spans="1:12" ht="13.8" thickBot="1" x14ac:dyDescent="0.3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</row>
    <row r="71" spans="1:12" ht="18" thickBot="1" x14ac:dyDescent="0.35">
      <c r="A71" s="308" t="s">
        <v>162</v>
      </c>
      <c r="B71" s="308"/>
      <c r="C71" s="308"/>
      <c r="D71" s="308"/>
      <c r="E71" s="308"/>
      <c r="F71" s="308"/>
      <c r="G71" s="308"/>
      <c r="H71" s="308"/>
      <c r="I71" s="308"/>
      <c r="J71" s="308"/>
      <c r="K71" s="308"/>
      <c r="L71" s="308"/>
    </row>
    <row r="72" spans="1:12" ht="13.8" x14ac:dyDescent="0.25">
      <c r="A72" s="309" t="s">
        <v>163</v>
      </c>
      <c r="B72" s="309"/>
      <c r="C72" s="309"/>
      <c r="D72" s="309"/>
      <c r="E72" s="309"/>
      <c r="F72" s="309"/>
      <c r="G72" s="309"/>
      <c r="H72" s="309"/>
      <c r="I72" s="309"/>
      <c r="J72" s="309"/>
      <c r="K72" s="309"/>
      <c r="L72" s="309"/>
    </row>
    <row r="73" spans="1:12" x14ac:dyDescent="0.25">
      <c r="A73" s="310" t="s">
        <v>164</v>
      </c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</row>
    <row r="74" spans="1:12" x14ac:dyDescent="0.25">
      <c r="A74" s="310" t="s">
        <v>165</v>
      </c>
      <c r="B74" s="310"/>
      <c r="C74" s="310"/>
      <c r="D74" s="310"/>
      <c r="E74" s="310"/>
      <c r="F74" s="310"/>
      <c r="G74" s="310"/>
      <c r="H74" s="310"/>
      <c r="I74" s="310"/>
      <c r="J74" s="310"/>
      <c r="K74" s="310"/>
      <c r="L74" s="310"/>
    </row>
    <row r="75" spans="1:12" x14ac:dyDescent="0.25">
      <c r="A75" s="310" t="s">
        <v>189</v>
      </c>
      <c r="B75" s="310"/>
      <c r="C75" s="310"/>
      <c r="D75" s="310"/>
      <c r="E75" s="310"/>
      <c r="F75" s="310"/>
      <c r="G75" s="310"/>
      <c r="H75" s="310"/>
      <c r="I75" s="310"/>
      <c r="J75" s="310"/>
      <c r="K75" s="310"/>
      <c r="L75" s="310"/>
    </row>
    <row r="76" spans="1:12" x14ac:dyDescent="0.2">
      <c r="A76" s="297" t="s">
        <v>166</v>
      </c>
      <c r="B76" s="300" t="s">
        <v>167</v>
      </c>
      <c r="C76" s="300" t="s">
        <v>168</v>
      </c>
      <c r="D76" s="303" t="s">
        <v>169</v>
      </c>
      <c r="E76" s="306" t="s">
        <v>170</v>
      </c>
      <c r="F76" s="311"/>
      <c r="G76" s="311"/>
      <c r="H76" s="311"/>
      <c r="I76" s="311"/>
      <c r="J76" s="311"/>
      <c r="K76" s="311"/>
      <c r="L76" s="311"/>
    </row>
    <row r="77" spans="1:12" x14ac:dyDescent="0.2">
      <c r="A77" s="298"/>
      <c r="B77" s="301"/>
      <c r="C77" s="302"/>
      <c r="D77" s="304"/>
      <c r="E77" s="284" t="s">
        <v>171</v>
      </c>
      <c r="F77" s="285"/>
      <c r="G77" s="284" t="s">
        <v>172</v>
      </c>
      <c r="H77" s="285"/>
      <c r="I77" s="284" t="s">
        <v>173</v>
      </c>
      <c r="J77" s="285"/>
      <c r="K77" s="284" t="s">
        <v>174</v>
      </c>
      <c r="L77" s="286"/>
    </row>
    <row r="78" spans="1:12" x14ac:dyDescent="0.2">
      <c r="A78" s="299"/>
      <c r="B78" s="302"/>
      <c r="C78" s="106" t="s">
        <v>175</v>
      </c>
      <c r="D78" s="106" t="s">
        <v>176</v>
      </c>
      <c r="E78" s="107" t="s">
        <v>175</v>
      </c>
      <c r="F78" s="107" t="s">
        <v>177</v>
      </c>
      <c r="G78" s="107" t="s">
        <v>175</v>
      </c>
      <c r="H78" s="107" t="s">
        <v>177</v>
      </c>
      <c r="I78" s="107" t="s">
        <v>175</v>
      </c>
      <c r="J78" s="107" t="s">
        <v>177</v>
      </c>
      <c r="K78" s="107" t="s">
        <v>175</v>
      </c>
      <c r="L78" s="108" t="s">
        <v>177</v>
      </c>
    </row>
    <row r="79" spans="1:12" x14ac:dyDescent="0.2">
      <c r="A79" s="109">
        <v>1</v>
      </c>
      <c r="B79" s="107" t="s">
        <v>37</v>
      </c>
      <c r="C79" s="110" t="e">
        <f>(D79*100)/D82</f>
        <v>#DIV/0!</v>
      </c>
      <c r="D79" s="111">
        <f>'TRECHO 13'!T13</f>
        <v>0</v>
      </c>
      <c r="E79" s="112">
        <v>100</v>
      </c>
      <c r="F79" s="113">
        <f>D79</f>
        <v>0</v>
      </c>
      <c r="G79" s="112"/>
      <c r="H79" s="113"/>
      <c r="I79" s="112"/>
      <c r="J79" s="113"/>
      <c r="K79" s="112"/>
      <c r="L79" s="114"/>
    </row>
    <row r="80" spans="1:12" x14ac:dyDescent="0.2">
      <c r="A80" s="109">
        <v>2</v>
      </c>
      <c r="B80" s="115" t="s">
        <v>178</v>
      </c>
      <c r="C80" s="110" t="e">
        <f>(D80*100)/D82</f>
        <v>#DIV/0!</v>
      </c>
      <c r="D80" s="111">
        <f>'TRECHO 13'!T21</f>
        <v>0</v>
      </c>
      <c r="E80" s="112">
        <v>100</v>
      </c>
      <c r="F80" s="113">
        <f>D80</f>
        <v>0</v>
      </c>
      <c r="G80" s="112"/>
      <c r="H80" s="113"/>
      <c r="I80" s="112"/>
      <c r="J80" s="113"/>
      <c r="K80" s="112"/>
      <c r="L80" s="114"/>
    </row>
    <row r="81" spans="1:12" x14ac:dyDescent="0.2">
      <c r="A81" s="109">
        <v>3</v>
      </c>
      <c r="B81" s="107" t="s">
        <v>179</v>
      </c>
      <c r="C81" s="110" t="e">
        <f>(D81*100)/D82</f>
        <v>#DIV/0!</v>
      </c>
      <c r="D81" s="113">
        <f>'TRECHO 13'!T30</f>
        <v>0</v>
      </c>
      <c r="E81" s="112">
        <v>100</v>
      </c>
      <c r="F81" s="113">
        <f>D81</f>
        <v>0</v>
      </c>
      <c r="G81" s="112"/>
      <c r="H81" s="113"/>
      <c r="I81" s="112"/>
      <c r="J81" s="113"/>
      <c r="K81" s="112"/>
      <c r="L81" s="114"/>
    </row>
    <row r="82" spans="1:12" x14ac:dyDescent="0.2">
      <c r="A82" s="313" t="s">
        <v>180</v>
      </c>
      <c r="B82" s="116" t="s">
        <v>181</v>
      </c>
      <c r="C82" s="289" t="e">
        <f>SUM(C79:C81)</f>
        <v>#DIV/0!</v>
      </c>
      <c r="D82" s="289">
        <f>'TRECHO 13'!T31</f>
        <v>0</v>
      </c>
      <c r="E82" s="112" t="e">
        <f>(F82*100)/D82</f>
        <v>#DIV/0!</v>
      </c>
      <c r="F82" s="112">
        <f>SUM(F79:F81)</f>
        <v>0</v>
      </c>
      <c r="G82" s="112"/>
      <c r="H82" s="112"/>
      <c r="I82" s="117"/>
      <c r="J82" s="118"/>
      <c r="K82" s="117"/>
      <c r="L82" s="119"/>
    </row>
    <row r="83" spans="1:12" ht="13.8" thickBot="1" x14ac:dyDescent="0.25">
      <c r="A83" s="288"/>
      <c r="B83" s="120" t="s">
        <v>182</v>
      </c>
      <c r="C83" s="290"/>
      <c r="D83" s="290"/>
      <c r="E83" s="121" t="e">
        <f>E82</f>
        <v>#DIV/0!</v>
      </c>
      <c r="F83" s="121">
        <f>F82</f>
        <v>0</v>
      </c>
      <c r="G83" s="121"/>
      <c r="H83" s="121"/>
      <c r="I83" s="121"/>
      <c r="J83" s="121"/>
      <c r="K83" s="121"/>
      <c r="L83" s="122"/>
    </row>
    <row r="84" spans="1:12" x14ac:dyDescent="0.2">
      <c r="A84" s="316"/>
      <c r="B84" s="317"/>
      <c r="C84" s="318"/>
      <c r="D84" s="318"/>
      <c r="E84" s="319"/>
      <c r="F84" s="319"/>
      <c r="G84" s="319"/>
      <c r="H84" s="319"/>
      <c r="I84" s="319"/>
      <c r="J84" s="319"/>
      <c r="K84" s="319"/>
      <c r="L84" s="319"/>
    </row>
    <row r="85" spans="1:12" ht="22.8" customHeight="1" x14ac:dyDescent="0.2">
      <c r="A85" s="316"/>
      <c r="B85" s="317"/>
      <c r="C85" s="318"/>
      <c r="D85" s="318"/>
      <c r="E85" s="319"/>
      <c r="F85" s="319"/>
      <c r="G85" s="319"/>
      <c r="H85" s="319"/>
      <c r="I85" s="319"/>
      <c r="J85" s="319"/>
      <c r="K85" s="319"/>
      <c r="L85" s="319"/>
    </row>
    <row r="86" spans="1:12" ht="13.8" thickBot="1" x14ac:dyDescent="0.25">
      <c r="A86" s="316"/>
      <c r="B86" s="317"/>
      <c r="C86" s="318"/>
      <c r="D86" s="318"/>
      <c r="E86" s="319"/>
      <c r="F86" s="319"/>
      <c r="G86" s="319"/>
      <c r="H86" s="319"/>
      <c r="I86" s="319"/>
      <c r="J86" s="319"/>
      <c r="K86" s="319"/>
      <c r="L86" s="319"/>
    </row>
    <row r="87" spans="1:12" ht="18" thickBot="1" x14ac:dyDescent="0.35">
      <c r="A87" s="308" t="s">
        <v>162</v>
      </c>
      <c r="B87" s="308"/>
      <c r="C87" s="308"/>
      <c r="D87" s="308"/>
      <c r="E87" s="308"/>
      <c r="F87" s="308"/>
      <c r="G87" s="308"/>
      <c r="H87" s="308"/>
      <c r="I87" s="308"/>
      <c r="J87" s="308"/>
      <c r="K87" s="308"/>
      <c r="L87" s="308"/>
    </row>
    <row r="88" spans="1:12" ht="13.8" x14ac:dyDescent="0.25">
      <c r="A88" s="309" t="s">
        <v>163</v>
      </c>
      <c r="B88" s="309"/>
      <c r="C88" s="309"/>
      <c r="D88" s="309"/>
      <c r="E88" s="309"/>
      <c r="F88" s="309"/>
      <c r="G88" s="309"/>
      <c r="H88" s="309"/>
      <c r="I88" s="309"/>
      <c r="J88" s="309"/>
      <c r="K88" s="309"/>
      <c r="L88" s="309"/>
    </row>
    <row r="89" spans="1:12" x14ac:dyDescent="0.25">
      <c r="A89" s="310" t="s">
        <v>164</v>
      </c>
      <c r="B89" s="310"/>
      <c r="C89" s="310"/>
      <c r="D89" s="310"/>
      <c r="E89" s="310"/>
      <c r="F89" s="310"/>
      <c r="G89" s="310"/>
      <c r="H89" s="310"/>
      <c r="I89" s="310"/>
      <c r="J89" s="310"/>
      <c r="K89" s="310"/>
      <c r="L89" s="310"/>
    </row>
    <row r="90" spans="1:12" x14ac:dyDescent="0.25">
      <c r="A90" s="310" t="s">
        <v>165</v>
      </c>
      <c r="B90" s="310"/>
      <c r="C90" s="310"/>
      <c r="D90" s="310"/>
      <c r="E90" s="310"/>
      <c r="F90" s="310"/>
      <c r="G90" s="310"/>
      <c r="H90" s="310"/>
      <c r="I90" s="310"/>
      <c r="J90" s="310"/>
      <c r="K90" s="310"/>
      <c r="L90" s="310"/>
    </row>
    <row r="91" spans="1:12" x14ac:dyDescent="0.25">
      <c r="A91" s="310" t="s">
        <v>208</v>
      </c>
      <c r="B91" s="310"/>
      <c r="C91" s="310"/>
      <c r="D91" s="310"/>
      <c r="E91" s="310"/>
      <c r="F91" s="310"/>
      <c r="G91" s="310"/>
      <c r="H91" s="310"/>
      <c r="I91" s="310"/>
      <c r="J91" s="310"/>
      <c r="K91" s="310"/>
      <c r="L91" s="310"/>
    </row>
    <row r="92" spans="1:12" x14ac:dyDescent="0.2">
      <c r="A92" s="297" t="s">
        <v>166</v>
      </c>
      <c r="B92" s="300" t="s">
        <v>167</v>
      </c>
      <c r="C92" s="300" t="s">
        <v>168</v>
      </c>
      <c r="D92" s="303" t="s">
        <v>169</v>
      </c>
      <c r="E92" s="306" t="s">
        <v>170</v>
      </c>
      <c r="F92" s="311"/>
      <c r="G92" s="311"/>
      <c r="H92" s="311"/>
      <c r="I92" s="311"/>
      <c r="J92" s="311"/>
      <c r="K92" s="311"/>
      <c r="L92" s="311"/>
    </row>
    <row r="93" spans="1:12" x14ac:dyDescent="0.2">
      <c r="A93" s="298"/>
      <c r="B93" s="301"/>
      <c r="C93" s="302"/>
      <c r="D93" s="304"/>
      <c r="E93" s="284" t="s">
        <v>171</v>
      </c>
      <c r="F93" s="285"/>
      <c r="G93" s="284" t="s">
        <v>172</v>
      </c>
      <c r="H93" s="285"/>
      <c r="I93" s="284" t="s">
        <v>173</v>
      </c>
      <c r="J93" s="285"/>
      <c r="K93" s="284" t="s">
        <v>174</v>
      </c>
      <c r="L93" s="286"/>
    </row>
    <row r="94" spans="1:12" x14ac:dyDescent="0.2">
      <c r="A94" s="299"/>
      <c r="B94" s="302"/>
      <c r="C94" s="172" t="s">
        <v>175</v>
      </c>
      <c r="D94" s="172" t="s">
        <v>176</v>
      </c>
      <c r="E94" s="107" t="s">
        <v>175</v>
      </c>
      <c r="F94" s="107" t="s">
        <v>177</v>
      </c>
      <c r="G94" s="107" t="s">
        <v>175</v>
      </c>
      <c r="H94" s="107" t="s">
        <v>177</v>
      </c>
      <c r="I94" s="107" t="s">
        <v>175</v>
      </c>
      <c r="J94" s="107" t="s">
        <v>177</v>
      </c>
      <c r="K94" s="107" t="s">
        <v>175</v>
      </c>
      <c r="L94" s="108" t="s">
        <v>177</v>
      </c>
    </row>
    <row r="95" spans="1:12" x14ac:dyDescent="0.2">
      <c r="A95" s="109">
        <v>1</v>
      </c>
      <c r="B95" s="107" t="s">
        <v>37</v>
      </c>
      <c r="C95" s="110" t="e">
        <f>(D95*100)/D99</f>
        <v>#DIV/0!</v>
      </c>
      <c r="D95" s="111">
        <f>'TRECHO 14'!T13</f>
        <v>0</v>
      </c>
      <c r="E95" s="112">
        <v>100</v>
      </c>
      <c r="F95" s="113">
        <f>D95</f>
        <v>0</v>
      </c>
      <c r="G95" s="112"/>
      <c r="H95" s="113"/>
      <c r="I95" s="112"/>
      <c r="J95" s="113"/>
      <c r="K95" s="112"/>
      <c r="L95" s="114"/>
    </row>
    <row r="96" spans="1:12" x14ac:dyDescent="0.2">
      <c r="A96" s="109">
        <v>2</v>
      </c>
      <c r="B96" s="115" t="s">
        <v>178</v>
      </c>
      <c r="C96" s="110" t="e">
        <f>(D96*100)/D99</f>
        <v>#DIV/0!</v>
      </c>
      <c r="D96" s="111">
        <f>'TRECHO 14'!T21</f>
        <v>0</v>
      </c>
      <c r="E96" s="112">
        <v>100</v>
      </c>
      <c r="F96" s="113">
        <f>D96</f>
        <v>0</v>
      </c>
      <c r="G96" s="112"/>
      <c r="H96" s="113"/>
      <c r="I96" s="112"/>
      <c r="J96" s="113"/>
      <c r="K96" s="112"/>
      <c r="L96" s="114"/>
    </row>
    <row r="97" spans="1:12" x14ac:dyDescent="0.2">
      <c r="A97" s="109">
        <v>3</v>
      </c>
      <c r="B97" s="107" t="s">
        <v>179</v>
      </c>
      <c r="C97" s="110" t="e">
        <f>(D97*100)/D99</f>
        <v>#DIV/0!</v>
      </c>
      <c r="D97" s="113">
        <f>'TRECHO 14'!T32</f>
        <v>0</v>
      </c>
      <c r="E97" s="112">
        <v>100</v>
      </c>
      <c r="F97" s="113">
        <f>D97</f>
        <v>0</v>
      </c>
      <c r="G97" s="112"/>
      <c r="H97" s="113"/>
      <c r="I97" s="112"/>
      <c r="J97" s="113"/>
      <c r="K97" s="112"/>
      <c r="L97" s="114"/>
    </row>
    <row r="98" spans="1:12" x14ac:dyDescent="0.2">
      <c r="A98" s="109">
        <v>4</v>
      </c>
      <c r="B98" s="107" t="s">
        <v>77</v>
      </c>
      <c r="C98" s="110" t="e">
        <f>(D98*100)/D99</f>
        <v>#DIV/0!</v>
      </c>
      <c r="D98" s="113">
        <f>'TRECHO 14'!T38</f>
        <v>0</v>
      </c>
      <c r="E98" s="112">
        <v>100</v>
      </c>
      <c r="F98" s="113">
        <f>D98</f>
        <v>0</v>
      </c>
      <c r="G98" s="112"/>
      <c r="H98" s="113"/>
      <c r="I98" s="112"/>
      <c r="J98" s="113"/>
      <c r="K98" s="112"/>
      <c r="L98" s="114"/>
    </row>
    <row r="99" spans="1:12" x14ac:dyDescent="0.2">
      <c r="A99" s="313" t="s">
        <v>180</v>
      </c>
      <c r="B99" s="116" t="s">
        <v>181</v>
      </c>
      <c r="C99" s="289" t="e">
        <f>SUM(C95:C98)</f>
        <v>#DIV/0!</v>
      </c>
      <c r="D99" s="289">
        <f>'TRECHO 14'!T39</f>
        <v>0</v>
      </c>
      <c r="E99" s="112" t="e">
        <f>(F99*100)/D99</f>
        <v>#DIV/0!</v>
      </c>
      <c r="F99" s="112">
        <f>SUM(F95:F98)</f>
        <v>0</v>
      </c>
      <c r="G99" s="112"/>
      <c r="H99" s="112"/>
      <c r="I99" s="117"/>
      <c r="J99" s="118"/>
      <c r="K99" s="117"/>
      <c r="L99" s="119"/>
    </row>
    <row r="100" spans="1:12" ht="13.8" thickBot="1" x14ac:dyDescent="0.25">
      <c r="A100" s="288"/>
      <c r="B100" s="120" t="s">
        <v>182</v>
      </c>
      <c r="C100" s="290"/>
      <c r="D100" s="290"/>
      <c r="E100" s="121" t="e">
        <f>E99</f>
        <v>#DIV/0!</v>
      </c>
      <c r="F100" s="121">
        <f>F99</f>
        <v>0</v>
      </c>
      <c r="G100" s="121"/>
      <c r="H100" s="121"/>
      <c r="I100" s="121"/>
      <c r="J100" s="121"/>
      <c r="K100" s="121"/>
      <c r="L100" s="122"/>
    </row>
    <row r="101" spans="1:12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</row>
    <row r="102" spans="1:12" x14ac:dyDescent="0.25">
      <c r="A102" s="186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</row>
    <row r="103" spans="1:12" x14ac:dyDescent="0.25">
      <c r="A103" s="163"/>
      <c r="B103" s="163"/>
      <c r="C103" s="163"/>
      <c r="D103" s="307"/>
      <c r="E103" s="307"/>
      <c r="F103" s="307"/>
      <c r="G103" s="163"/>
      <c r="H103" s="163"/>
      <c r="I103" s="307"/>
      <c r="J103" s="307"/>
      <c r="K103" s="307"/>
      <c r="L103" s="307"/>
    </row>
    <row r="104" spans="1:12" ht="27" customHeight="1" x14ac:dyDescent="0.25">
      <c r="A104" s="123"/>
      <c r="B104" s="123"/>
      <c r="C104" s="123"/>
      <c r="D104" s="312"/>
      <c r="E104" s="312"/>
      <c r="F104" s="312"/>
      <c r="G104" s="162"/>
      <c r="H104" s="162"/>
      <c r="I104" s="312"/>
      <c r="J104" s="312"/>
      <c r="K104" s="312"/>
      <c r="L104" s="312"/>
    </row>
    <row r="105" spans="1:12" ht="13.8" thickBot="1" x14ac:dyDescent="0.25">
      <c r="A105" s="316"/>
      <c r="B105" s="317"/>
      <c r="C105" s="318"/>
      <c r="D105" s="318"/>
      <c r="E105" s="319"/>
      <c r="F105" s="319"/>
      <c r="G105" s="319"/>
      <c r="H105" s="319"/>
      <c r="I105" s="319"/>
      <c r="J105" s="319"/>
      <c r="K105" s="319"/>
      <c r="L105" s="319"/>
    </row>
    <row r="106" spans="1:12" ht="18" thickBot="1" x14ac:dyDescent="0.35">
      <c r="A106" s="281" t="s">
        <v>162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3"/>
    </row>
    <row r="107" spans="1:12" ht="13.8" x14ac:dyDescent="0.25">
      <c r="A107" s="291" t="s">
        <v>163</v>
      </c>
      <c r="B107" s="292"/>
      <c r="C107" s="292"/>
      <c r="D107" s="292"/>
      <c r="E107" s="292"/>
      <c r="F107" s="292"/>
      <c r="G107" s="292"/>
      <c r="H107" s="292"/>
      <c r="I107" s="292"/>
      <c r="J107" s="292"/>
      <c r="K107" s="292"/>
      <c r="L107" s="293"/>
    </row>
    <row r="108" spans="1:12" x14ac:dyDescent="0.25">
      <c r="A108" s="294" t="s">
        <v>164</v>
      </c>
      <c r="B108" s="295"/>
      <c r="C108" s="295"/>
      <c r="D108" s="295"/>
      <c r="E108" s="295"/>
      <c r="F108" s="295"/>
      <c r="G108" s="295"/>
      <c r="H108" s="295"/>
      <c r="I108" s="295"/>
      <c r="J108" s="295"/>
      <c r="K108" s="295"/>
      <c r="L108" s="296"/>
    </row>
    <row r="109" spans="1:12" x14ac:dyDescent="0.25">
      <c r="A109" s="294" t="s">
        <v>165</v>
      </c>
      <c r="B109" s="295"/>
      <c r="C109" s="295"/>
      <c r="D109" s="295"/>
      <c r="E109" s="295"/>
      <c r="F109" s="295"/>
      <c r="G109" s="295"/>
      <c r="H109" s="295"/>
      <c r="I109" s="295"/>
      <c r="J109" s="295"/>
      <c r="K109" s="295"/>
      <c r="L109" s="296"/>
    </row>
    <row r="110" spans="1:12" x14ac:dyDescent="0.25">
      <c r="A110" s="294" t="s">
        <v>209</v>
      </c>
      <c r="B110" s="295"/>
      <c r="C110" s="295"/>
      <c r="D110" s="295"/>
      <c r="E110" s="295"/>
      <c r="F110" s="295"/>
      <c r="G110" s="295"/>
      <c r="H110" s="295"/>
      <c r="I110" s="295"/>
      <c r="J110" s="295"/>
      <c r="K110" s="295"/>
      <c r="L110" s="296"/>
    </row>
    <row r="111" spans="1:12" x14ac:dyDescent="0.2">
      <c r="A111" s="297" t="s">
        <v>166</v>
      </c>
      <c r="B111" s="300" t="s">
        <v>167</v>
      </c>
      <c r="C111" s="300" t="s">
        <v>168</v>
      </c>
      <c r="D111" s="303" t="s">
        <v>169</v>
      </c>
      <c r="E111" s="305" t="s">
        <v>170</v>
      </c>
      <c r="F111" s="305"/>
      <c r="G111" s="305"/>
      <c r="H111" s="305"/>
      <c r="I111" s="305"/>
      <c r="J111" s="305"/>
      <c r="K111" s="305"/>
      <c r="L111" s="306"/>
    </row>
    <row r="112" spans="1:12" x14ac:dyDescent="0.2">
      <c r="A112" s="298"/>
      <c r="B112" s="301"/>
      <c r="C112" s="302"/>
      <c r="D112" s="304"/>
      <c r="E112" s="284" t="s">
        <v>171</v>
      </c>
      <c r="F112" s="285"/>
      <c r="G112" s="284" t="s">
        <v>172</v>
      </c>
      <c r="H112" s="285"/>
      <c r="I112" s="284" t="s">
        <v>173</v>
      </c>
      <c r="J112" s="285"/>
      <c r="K112" s="284" t="s">
        <v>174</v>
      </c>
      <c r="L112" s="286"/>
    </row>
    <row r="113" spans="1:12" x14ac:dyDescent="0.2">
      <c r="A113" s="299"/>
      <c r="B113" s="302"/>
      <c r="C113" s="172" t="s">
        <v>175</v>
      </c>
      <c r="D113" s="172" t="s">
        <v>176</v>
      </c>
      <c r="E113" s="107" t="s">
        <v>175</v>
      </c>
      <c r="F113" s="107" t="s">
        <v>177</v>
      </c>
      <c r="G113" s="107" t="s">
        <v>175</v>
      </c>
      <c r="H113" s="107" t="s">
        <v>177</v>
      </c>
      <c r="I113" s="107" t="s">
        <v>175</v>
      </c>
      <c r="J113" s="107" t="s">
        <v>177</v>
      </c>
      <c r="K113" s="107" t="s">
        <v>175</v>
      </c>
      <c r="L113" s="108" t="s">
        <v>177</v>
      </c>
    </row>
    <row r="114" spans="1:12" x14ac:dyDescent="0.2">
      <c r="A114" s="109">
        <v>1</v>
      </c>
      <c r="B114" s="107" t="s">
        <v>37</v>
      </c>
      <c r="C114" s="110" t="e">
        <f>(D114*100)/D118</f>
        <v>#DIV/0!</v>
      </c>
      <c r="D114" s="111">
        <f>'TRECHO 15'!T13</f>
        <v>0</v>
      </c>
      <c r="E114" s="112">
        <v>100</v>
      </c>
      <c r="F114" s="113">
        <f>D114</f>
        <v>0</v>
      </c>
      <c r="G114" s="112"/>
      <c r="H114" s="113"/>
      <c r="I114" s="112"/>
      <c r="J114" s="113"/>
      <c r="K114" s="112"/>
      <c r="L114" s="114"/>
    </row>
    <row r="115" spans="1:12" x14ac:dyDescent="0.2">
      <c r="A115" s="109">
        <v>2</v>
      </c>
      <c r="B115" s="115" t="s">
        <v>178</v>
      </c>
      <c r="C115" s="110" t="e">
        <f>(D115*100)/D118</f>
        <v>#DIV/0!</v>
      </c>
      <c r="D115" s="111">
        <f>'TRECHO 15'!T21</f>
        <v>0</v>
      </c>
      <c r="E115" s="112">
        <v>100</v>
      </c>
      <c r="F115" s="113">
        <f>D115</f>
        <v>0</v>
      </c>
      <c r="G115" s="112"/>
      <c r="H115" s="113"/>
      <c r="I115" s="112"/>
      <c r="J115" s="113"/>
      <c r="K115" s="112"/>
      <c r="L115" s="114"/>
    </row>
    <row r="116" spans="1:12" x14ac:dyDescent="0.2">
      <c r="A116" s="109">
        <v>3</v>
      </c>
      <c r="B116" s="107" t="s">
        <v>179</v>
      </c>
      <c r="C116" s="110" t="e">
        <f>(D116*100)/D118</f>
        <v>#DIV/0!</v>
      </c>
      <c r="D116" s="113">
        <f>'TRECHO 15'!T32</f>
        <v>0</v>
      </c>
      <c r="E116" s="112">
        <v>100</v>
      </c>
      <c r="F116" s="113">
        <f>D116</f>
        <v>0</v>
      </c>
      <c r="G116" s="112"/>
      <c r="H116" s="113"/>
      <c r="I116" s="112"/>
      <c r="J116" s="113"/>
      <c r="K116" s="112"/>
      <c r="L116" s="114"/>
    </row>
    <row r="117" spans="1:12" x14ac:dyDescent="0.2">
      <c r="A117" s="109">
        <v>4</v>
      </c>
      <c r="B117" s="107" t="s">
        <v>77</v>
      </c>
      <c r="C117" s="110" t="e">
        <f>(D117*100)/D118</f>
        <v>#DIV/0!</v>
      </c>
      <c r="D117" s="113">
        <f>'TRECHO 15'!T38</f>
        <v>0</v>
      </c>
      <c r="E117" s="112">
        <v>50</v>
      </c>
      <c r="F117" s="113">
        <f>D117*0.5</f>
        <v>0</v>
      </c>
      <c r="G117" s="112">
        <v>50</v>
      </c>
      <c r="H117" s="113">
        <f>D117*0.5</f>
        <v>0</v>
      </c>
      <c r="I117" s="112"/>
      <c r="J117" s="113"/>
      <c r="K117" s="112"/>
      <c r="L117" s="114"/>
    </row>
    <row r="118" spans="1:12" x14ac:dyDescent="0.2">
      <c r="A118" s="287" t="s">
        <v>180</v>
      </c>
      <c r="B118" s="116" t="s">
        <v>181</v>
      </c>
      <c r="C118" s="289" t="e">
        <f>SUM(C114:C117)</f>
        <v>#DIV/0!</v>
      </c>
      <c r="D118" s="289">
        <f>'TRECHO 15'!T39</f>
        <v>0</v>
      </c>
      <c r="E118" s="112" t="e">
        <f>(F118*100)/D118</f>
        <v>#DIV/0!</v>
      </c>
      <c r="F118" s="112">
        <f>SUM(F114:F117)</f>
        <v>0</v>
      </c>
      <c r="G118" s="112" t="e">
        <f>(H118*100)/D118</f>
        <v>#DIV/0!</v>
      </c>
      <c r="H118" s="112">
        <f>SUM(H116:H117)</f>
        <v>0</v>
      </c>
      <c r="I118" s="117"/>
      <c r="J118" s="118"/>
      <c r="K118" s="117"/>
      <c r="L118" s="119"/>
    </row>
    <row r="119" spans="1:12" ht="13.2" customHeight="1" thickBot="1" x14ac:dyDescent="0.25">
      <c r="A119" s="288"/>
      <c r="B119" s="120" t="s">
        <v>182</v>
      </c>
      <c r="C119" s="290"/>
      <c r="D119" s="290"/>
      <c r="E119" s="121" t="e">
        <f>E118</f>
        <v>#DIV/0!</v>
      </c>
      <c r="F119" s="121">
        <f>F118</f>
        <v>0</v>
      </c>
      <c r="G119" s="121" t="e">
        <f>E118+G118</f>
        <v>#DIV/0!</v>
      </c>
      <c r="H119" s="121">
        <f>H118+F119</f>
        <v>0</v>
      </c>
      <c r="I119" s="121"/>
      <c r="J119" s="121"/>
      <c r="K119" s="121"/>
      <c r="L119" s="122"/>
    </row>
    <row r="120" spans="1:12" ht="13.2" customHeight="1" x14ac:dyDescent="0.25">
      <c r="A120" s="66"/>
      <c r="B120" s="66"/>
      <c r="C120" s="66"/>
      <c r="D120" s="66" t="s">
        <v>183</v>
      </c>
      <c r="E120" s="66"/>
      <c r="F120" s="66"/>
      <c r="G120" s="66"/>
      <c r="H120" s="66"/>
      <c r="I120" s="66"/>
      <c r="J120" s="66"/>
      <c r="K120" s="66"/>
      <c r="L120" s="66"/>
    </row>
    <row r="121" spans="1:12" ht="13.2" customHeight="1" thickBot="1" x14ac:dyDescent="0.3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</row>
    <row r="122" spans="1:12" ht="18.600000000000001" customHeight="1" thickBot="1" x14ac:dyDescent="0.35">
      <c r="A122" s="308" t="s">
        <v>162</v>
      </c>
      <c r="B122" s="308"/>
      <c r="C122" s="308"/>
      <c r="D122" s="308"/>
      <c r="E122" s="308"/>
      <c r="F122" s="308"/>
      <c r="G122" s="308"/>
      <c r="H122" s="308"/>
      <c r="I122" s="308"/>
      <c r="J122" s="308"/>
      <c r="K122" s="308"/>
      <c r="L122" s="308"/>
    </row>
    <row r="123" spans="1:12" ht="13.8" x14ac:dyDescent="0.25">
      <c r="A123" s="309" t="s">
        <v>163</v>
      </c>
      <c r="B123" s="309"/>
      <c r="C123" s="309"/>
      <c r="D123" s="309"/>
      <c r="E123" s="309"/>
      <c r="F123" s="309"/>
      <c r="G123" s="309"/>
      <c r="H123" s="309"/>
      <c r="I123" s="309"/>
      <c r="J123" s="309"/>
      <c r="K123" s="309"/>
      <c r="L123" s="309"/>
    </row>
    <row r="124" spans="1:12" x14ac:dyDescent="0.25">
      <c r="A124" s="310" t="s">
        <v>164</v>
      </c>
      <c r="B124" s="310"/>
      <c r="C124" s="310"/>
      <c r="D124" s="310"/>
      <c r="E124" s="310"/>
      <c r="F124" s="310"/>
      <c r="G124" s="310"/>
      <c r="H124" s="310"/>
      <c r="I124" s="310"/>
      <c r="J124" s="310"/>
      <c r="K124" s="310"/>
      <c r="L124" s="310"/>
    </row>
    <row r="125" spans="1:12" x14ac:dyDescent="0.25">
      <c r="A125" s="310" t="s">
        <v>165</v>
      </c>
      <c r="B125" s="310"/>
      <c r="C125" s="310"/>
      <c r="D125" s="310"/>
      <c r="E125" s="310"/>
      <c r="F125" s="310"/>
      <c r="G125" s="310"/>
      <c r="H125" s="310"/>
      <c r="I125" s="310"/>
      <c r="J125" s="310"/>
      <c r="K125" s="310"/>
      <c r="L125" s="310"/>
    </row>
    <row r="126" spans="1:12" x14ac:dyDescent="0.25">
      <c r="A126" s="310" t="s">
        <v>210</v>
      </c>
      <c r="B126" s="310"/>
      <c r="C126" s="310"/>
      <c r="D126" s="310"/>
      <c r="E126" s="310"/>
      <c r="F126" s="310"/>
      <c r="G126" s="310"/>
      <c r="H126" s="310"/>
      <c r="I126" s="310"/>
      <c r="J126" s="310"/>
      <c r="K126" s="310"/>
      <c r="L126" s="310"/>
    </row>
    <row r="127" spans="1:12" x14ac:dyDescent="0.2">
      <c r="A127" s="297" t="s">
        <v>166</v>
      </c>
      <c r="B127" s="300" t="s">
        <v>167</v>
      </c>
      <c r="C127" s="300" t="s">
        <v>168</v>
      </c>
      <c r="D127" s="303" t="s">
        <v>169</v>
      </c>
      <c r="E127" s="306" t="s">
        <v>170</v>
      </c>
      <c r="F127" s="311"/>
      <c r="G127" s="311"/>
      <c r="H127" s="311"/>
      <c r="I127" s="311"/>
      <c r="J127" s="311"/>
      <c r="K127" s="311"/>
      <c r="L127" s="311"/>
    </row>
    <row r="128" spans="1:12" ht="13.2" customHeight="1" x14ac:dyDescent="0.2">
      <c r="A128" s="298"/>
      <c r="B128" s="301"/>
      <c r="C128" s="302"/>
      <c r="D128" s="304"/>
      <c r="E128" s="284" t="s">
        <v>171</v>
      </c>
      <c r="F128" s="285"/>
      <c r="G128" s="284" t="s">
        <v>172</v>
      </c>
      <c r="H128" s="285"/>
      <c r="I128" s="284" t="s">
        <v>173</v>
      </c>
      <c r="J128" s="285"/>
      <c r="K128" s="284" t="s">
        <v>174</v>
      </c>
      <c r="L128" s="286"/>
    </row>
    <row r="129" spans="1:12" ht="13.2" customHeight="1" x14ac:dyDescent="0.2">
      <c r="A129" s="299"/>
      <c r="B129" s="302"/>
      <c r="C129" s="172" t="s">
        <v>175</v>
      </c>
      <c r="D129" s="172" t="s">
        <v>176</v>
      </c>
      <c r="E129" s="107" t="s">
        <v>175</v>
      </c>
      <c r="F129" s="107" t="s">
        <v>177</v>
      </c>
      <c r="G129" s="107" t="s">
        <v>175</v>
      </c>
      <c r="H129" s="107" t="s">
        <v>177</v>
      </c>
      <c r="I129" s="107" t="s">
        <v>175</v>
      </c>
      <c r="J129" s="107" t="s">
        <v>177</v>
      </c>
      <c r="K129" s="107" t="s">
        <v>175</v>
      </c>
      <c r="L129" s="108" t="s">
        <v>177</v>
      </c>
    </row>
    <row r="130" spans="1:12" ht="13.2" customHeight="1" x14ac:dyDescent="0.2">
      <c r="A130" s="109">
        <v>1</v>
      </c>
      <c r="B130" s="107" t="s">
        <v>37</v>
      </c>
      <c r="C130" s="110" t="e">
        <f>(D130*100)/D134</f>
        <v>#DIV/0!</v>
      </c>
      <c r="D130" s="111">
        <f>'TRECHO 16'!T13</f>
        <v>0</v>
      </c>
      <c r="E130" s="112">
        <v>100</v>
      </c>
      <c r="F130" s="113">
        <f>D130</f>
        <v>0</v>
      </c>
      <c r="G130" s="112"/>
      <c r="H130" s="113"/>
      <c r="I130" s="112"/>
      <c r="J130" s="113"/>
      <c r="K130" s="112"/>
      <c r="L130" s="114"/>
    </row>
    <row r="131" spans="1:12" ht="13.2" customHeight="1" x14ac:dyDescent="0.2">
      <c r="A131" s="109">
        <v>2</v>
      </c>
      <c r="B131" s="115" t="s">
        <v>178</v>
      </c>
      <c r="C131" s="110" t="e">
        <f>(D131*100)/D134</f>
        <v>#DIV/0!</v>
      </c>
      <c r="D131" s="111">
        <f>'TRECHO 16'!T21</f>
        <v>0</v>
      </c>
      <c r="E131" s="112">
        <v>100</v>
      </c>
      <c r="F131" s="113">
        <f>D131</f>
        <v>0</v>
      </c>
      <c r="G131" s="112"/>
      <c r="H131" s="113"/>
      <c r="I131" s="112"/>
      <c r="J131" s="113"/>
      <c r="K131" s="112"/>
      <c r="L131" s="114"/>
    </row>
    <row r="132" spans="1:12" x14ac:dyDescent="0.2">
      <c r="A132" s="109">
        <v>3</v>
      </c>
      <c r="B132" s="107" t="s">
        <v>179</v>
      </c>
      <c r="C132" s="110" t="e">
        <f>(D132*100)/D134</f>
        <v>#DIV/0!</v>
      </c>
      <c r="D132" s="113">
        <f>'TRECHO 16'!T31</f>
        <v>0</v>
      </c>
      <c r="E132" s="112">
        <v>100</v>
      </c>
      <c r="F132" s="113">
        <f>D132</f>
        <v>0</v>
      </c>
      <c r="G132" s="112"/>
      <c r="H132" s="113"/>
      <c r="I132" s="112"/>
      <c r="J132" s="113"/>
      <c r="K132" s="112"/>
      <c r="L132" s="114"/>
    </row>
    <row r="133" spans="1:12" x14ac:dyDescent="0.2">
      <c r="A133" s="109">
        <v>4</v>
      </c>
      <c r="B133" s="107" t="s">
        <v>77</v>
      </c>
      <c r="C133" s="110" t="e">
        <f>(D133*100)/D134</f>
        <v>#DIV/0!</v>
      </c>
      <c r="D133" s="113">
        <f>'TRECHO 16'!T37</f>
        <v>0</v>
      </c>
      <c r="E133" s="112">
        <v>100</v>
      </c>
      <c r="F133" s="113">
        <f>D133</f>
        <v>0</v>
      </c>
      <c r="G133" s="112"/>
      <c r="H133" s="113"/>
      <c r="I133" s="112"/>
      <c r="J133" s="113"/>
      <c r="K133" s="112"/>
      <c r="L133" s="114"/>
    </row>
    <row r="134" spans="1:12" x14ac:dyDescent="0.2">
      <c r="A134" s="313" t="s">
        <v>180</v>
      </c>
      <c r="B134" s="116" t="s">
        <v>181</v>
      </c>
      <c r="C134" s="289" t="e">
        <f>SUM(C130:C133)</f>
        <v>#DIV/0!</v>
      </c>
      <c r="D134" s="289">
        <f>'TRECHO 16'!T38</f>
        <v>0</v>
      </c>
      <c r="E134" s="112" t="e">
        <f>(F134*100)/D134</f>
        <v>#DIV/0!</v>
      </c>
      <c r="F134" s="112">
        <f>SUM(F130:F133)</f>
        <v>0</v>
      </c>
      <c r="G134" s="112"/>
      <c r="H134" s="112"/>
      <c r="I134" s="117"/>
      <c r="J134" s="118"/>
      <c r="K134" s="117"/>
      <c r="L134" s="119"/>
    </row>
    <row r="135" spans="1:12" ht="13.2" customHeight="1" thickBot="1" x14ac:dyDescent="0.25">
      <c r="A135" s="288"/>
      <c r="B135" s="120" t="s">
        <v>182</v>
      </c>
      <c r="C135" s="290"/>
      <c r="D135" s="290"/>
      <c r="E135" s="121" t="e">
        <f>E134</f>
        <v>#DIV/0!</v>
      </c>
      <c r="F135" s="121">
        <f>F134</f>
        <v>0</v>
      </c>
      <c r="G135" s="121"/>
      <c r="H135" s="121"/>
      <c r="I135" s="121"/>
      <c r="J135" s="121"/>
      <c r="K135" s="121"/>
      <c r="L135" s="122"/>
    </row>
    <row r="136" spans="1:12" ht="13.2" customHeight="1" x14ac:dyDescent="0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</row>
    <row r="137" spans="1:12" ht="13.2" customHeight="1" x14ac:dyDescent="0.25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</row>
    <row r="138" spans="1:12" ht="13.2" customHeight="1" x14ac:dyDescent="0.25">
      <c r="A138" s="163"/>
      <c r="B138" s="163"/>
      <c r="C138" s="163"/>
      <c r="D138" s="307"/>
      <c r="E138" s="307"/>
      <c r="F138" s="307"/>
      <c r="G138" s="163"/>
      <c r="H138" s="163"/>
      <c r="I138" s="307"/>
      <c r="J138" s="307"/>
      <c r="K138" s="307"/>
      <c r="L138" s="307"/>
    </row>
    <row r="139" spans="1:12" ht="29.4" customHeight="1" x14ac:dyDescent="0.25">
      <c r="A139" s="123"/>
      <c r="B139" s="123"/>
      <c r="C139" s="123"/>
      <c r="D139" s="312"/>
      <c r="E139" s="312"/>
      <c r="F139" s="312"/>
      <c r="G139" s="162"/>
      <c r="H139" s="162"/>
      <c r="I139" s="312"/>
      <c r="J139" s="312"/>
      <c r="K139" s="312"/>
      <c r="L139" s="312"/>
    </row>
    <row r="140" spans="1:12" x14ac:dyDescent="0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</row>
    <row r="141" spans="1:12" ht="13.2" customHeight="1" thickBot="1" x14ac:dyDescent="0.3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 spans="1:12" ht="18" thickBot="1" x14ac:dyDescent="0.35">
      <c r="A142" s="308" t="s">
        <v>162</v>
      </c>
      <c r="B142" s="308"/>
      <c r="C142" s="308"/>
      <c r="D142" s="308"/>
      <c r="E142" s="308"/>
      <c r="F142" s="308"/>
      <c r="G142" s="308"/>
      <c r="H142" s="308"/>
      <c r="I142" s="308"/>
      <c r="J142" s="308"/>
      <c r="K142" s="308"/>
      <c r="L142" s="308"/>
    </row>
    <row r="143" spans="1:12" ht="13.2" customHeight="1" x14ac:dyDescent="0.25">
      <c r="A143" s="309" t="s">
        <v>163</v>
      </c>
      <c r="B143" s="309"/>
      <c r="C143" s="309"/>
      <c r="D143" s="309"/>
      <c r="E143" s="309"/>
      <c r="F143" s="309"/>
      <c r="G143" s="309"/>
      <c r="H143" s="309"/>
      <c r="I143" s="309"/>
      <c r="J143" s="309"/>
      <c r="K143" s="309"/>
      <c r="L143" s="309"/>
    </row>
    <row r="144" spans="1:12" ht="13.2" customHeight="1" x14ac:dyDescent="0.25">
      <c r="A144" s="310" t="s">
        <v>164</v>
      </c>
      <c r="B144" s="310"/>
      <c r="C144" s="310"/>
      <c r="D144" s="310"/>
      <c r="E144" s="310"/>
      <c r="F144" s="310"/>
      <c r="G144" s="310"/>
      <c r="H144" s="310"/>
      <c r="I144" s="310"/>
      <c r="J144" s="310"/>
      <c r="K144" s="310"/>
      <c r="L144" s="310"/>
    </row>
    <row r="145" spans="1:12" ht="13.2" customHeight="1" x14ac:dyDescent="0.25">
      <c r="A145" s="310" t="s">
        <v>165</v>
      </c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  <c r="L145" s="310"/>
    </row>
    <row r="146" spans="1:12" ht="13.2" customHeight="1" x14ac:dyDescent="0.25">
      <c r="A146" s="310" t="s">
        <v>211</v>
      </c>
      <c r="B146" s="310"/>
      <c r="C146" s="310"/>
      <c r="D146" s="310"/>
      <c r="E146" s="310"/>
      <c r="F146" s="310"/>
      <c r="G146" s="310"/>
      <c r="H146" s="310"/>
      <c r="I146" s="310"/>
      <c r="J146" s="310"/>
      <c r="K146" s="310"/>
      <c r="L146" s="310"/>
    </row>
    <row r="147" spans="1:12" ht="13.2" customHeight="1" x14ac:dyDescent="0.2">
      <c r="A147" s="297" t="s">
        <v>166</v>
      </c>
      <c r="B147" s="300" t="s">
        <v>167</v>
      </c>
      <c r="C147" s="300" t="s">
        <v>168</v>
      </c>
      <c r="D147" s="303" t="s">
        <v>169</v>
      </c>
      <c r="E147" s="306" t="s">
        <v>170</v>
      </c>
      <c r="F147" s="311"/>
      <c r="G147" s="311"/>
      <c r="H147" s="311"/>
      <c r="I147" s="311"/>
      <c r="J147" s="311"/>
      <c r="K147" s="311"/>
      <c r="L147" s="311"/>
    </row>
    <row r="148" spans="1:12" x14ac:dyDescent="0.2">
      <c r="A148" s="298"/>
      <c r="B148" s="301"/>
      <c r="C148" s="302"/>
      <c r="D148" s="304"/>
      <c r="E148" s="284" t="s">
        <v>171</v>
      </c>
      <c r="F148" s="285"/>
      <c r="G148" s="284" t="s">
        <v>172</v>
      </c>
      <c r="H148" s="285"/>
      <c r="I148" s="284" t="s">
        <v>173</v>
      </c>
      <c r="J148" s="285"/>
      <c r="K148" s="284" t="s">
        <v>174</v>
      </c>
      <c r="L148" s="286"/>
    </row>
    <row r="149" spans="1:12" ht="13.2" customHeight="1" x14ac:dyDescent="0.2">
      <c r="A149" s="299"/>
      <c r="B149" s="302"/>
      <c r="C149" s="172" t="s">
        <v>175</v>
      </c>
      <c r="D149" s="172" t="s">
        <v>176</v>
      </c>
      <c r="E149" s="107" t="s">
        <v>175</v>
      </c>
      <c r="F149" s="107" t="s">
        <v>177</v>
      </c>
      <c r="G149" s="107" t="s">
        <v>175</v>
      </c>
      <c r="H149" s="107" t="s">
        <v>177</v>
      </c>
      <c r="I149" s="107" t="s">
        <v>175</v>
      </c>
      <c r="J149" s="107" t="s">
        <v>177</v>
      </c>
      <c r="K149" s="107" t="s">
        <v>175</v>
      </c>
      <c r="L149" s="108" t="s">
        <v>177</v>
      </c>
    </row>
    <row r="150" spans="1:12" x14ac:dyDescent="0.2">
      <c r="A150" s="124">
        <v>1</v>
      </c>
      <c r="B150" s="107" t="s">
        <v>37</v>
      </c>
      <c r="C150" s="125" t="e">
        <f>(D150*100)/D155</f>
        <v>#DIV/0!</v>
      </c>
      <c r="D150" s="126">
        <f>'PO TOTAL'!F19:F19</f>
        <v>0</v>
      </c>
      <c r="E150" s="127" t="e">
        <f>(F150*100)/D150</f>
        <v>#DIV/0!</v>
      </c>
      <c r="F150" s="128">
        <f>D150</f>
        <v>0</v>
      </c>
      <c r="G150" s="127"/>
      <c r="H150" s="128"/>
      <c r="I150" s="127"/>
      <c r="J150" s="128"/>
      <c r="K150" s="127"/>
      <c r="L150" s="129"/>
    </row>
    <row r="151" spans="1:12" ht="13.2" customHeight="1" x14ac:dyDescent="0.2">
      <c r="A151" s="124">
        <v>2</v>
      </c>
      <c r="B151" s="115" t="s">
        <v>178</v>
      </c>
      <c r="C151" s="125" t="e">
        <f>(D151*100)/D155</f>
        <v>#DIV/0!</v>
      </c>
      <c r="D151" s="126">
        <f>'PO TOTAL'!G19</f>
        <v>0</v>
      </c>
      <c r="E151" s="127">
        <v>100</v>
      </c>
      <c r="F151" s="128">
        <f>D151</f>
        <v>0</v>
      </c>
      <c r="G151" s="127"/>
      <c r="H151" s="128"/>
      <c r="I151" s="127"/>
      <c r="J151" s="128"/>
      <c r="K151" s="127"/>
      <c r="L151" s="129"/>
    </row>
    <row r="152" spans="1:12" x14ac:dyDescent="0.2">
      <c r="A152" s="124">
        <v>3</v>
      </c>
      <c r="B152" s="107" t="s">
        <v>179</v>
      </c>
      <c r="C152" s="125" t="e">
        <f>(D152*100)/D155</f>
        <v>#DIV/0!</v>
      </c>
      <c r="D152" s="128">
        <f>'PO TOTAL'!H19</f>
        <v>0</v>
      </c>
      <c r="E152" s="125">
        <v>70</v>
      </c>
      <c r="F152" s="128">
        <f>D152*0.7</f>
        <v>0</v>
      </c>
      <c r="G152" s="125" t="e">
        <f>(H152*100)/D152</f>
        <v>#DIV/0!</v>
      </c>
      <c r="H152" s="128">
        <f>D152*0.3</f>
        <v>0</v>
      </c>
      <c r="I152" s="127"/>
      <c r="J152" s="128"/>
      <c r="K152" s="127"/>
      <c r="L152" s="129"/>
    </row>
    <row r="153" spans="1:12" x14ac:dyDescent="0.2">
      <c r="A153" s="124">
        <v>5</v>
      </c>
      <c r="B153" s="107" t="s">
        <v>77</v>
      </c>
      <c r="C153" s="125" t="e">
        <f>(D153*100)/D155</f>
        <v>#DIV/0!</v>
      </c>
      <c r="D153" s="128">
        <f>'PO TOTAL'!I19</f>
        <v>0</v>
      </c>
      <c r="E153" s="125">
        <v>75</v>
      </c>
      <c r="F153" s="128">
        <f>D153*0.75</f>
        <v>0</v>
      </c>
      <c r="G153" s="125">
        <v>25</v>
      </c>
      <c r="H153" s="128">
        <f>D153*0.25</f>
        <v>0</v>
      </c>
      <c r="I153" s="127"/>
      <c r="J153" s="128"/>
      <c r="K153" s="127"/>
      <c r="L153" s="129"/>
    </row>
    <row r="154" spans="1:12" ht="22.8" x14ac:dyDescent="0.2">
      <c r="A154" s="124">
        <v>6</v>
      </c>
      <c r="B154" s="130" t="s">
        <v>184</v>
      </c>
      <c r="C154" s="125" t="e">
        <f>(D154*100)/D155</f>
        <v>#DIV/0!</v>
      </c>
      <c r="D154" s="131">
        <f>'PO TOTAL'!J21</f>
        <v>0</v>
      </c>
      <c r="E154" s="127">
        <v>60</v>
      </c>
      <c r="F154" s="128">
        <f>D154*0.6</f>
        <v>0</v>
      </c>
      <c r="G154" s="127">
        <v>40</v>
      </c>
      <c r="H154" s="128">
        <f>D154*0.4</f>
        <v>0</v>
      </c>
      <c r="I154" s="132"/>
      <c r="J154" s="128"/>
      <c r="K154" s="132"/>
      <c r="L154" s="129"/>
    </row>
    <row r="155" spans="1:12" x14ac:dyDescent="0.2">
      <c r="A155" s="287" t="s">
        <v>180</v>
      </c>
      <c r="B155" s="116" t="s">
        <v>181</v>
      </c>
      <c r="C155" s="289" t="e">
        <f>SUM(C150:C154)</f>
        <v>#DIV/0!</v>
      </c>
      <c r="D155" s="289">
        <f>'PO TOTAL'!J23</f>
        <v>0</v>
      </c>
      <c r="E155" s="127" t="e">
        <f>(F155*100)/D155</f>
        <v>#DIV/0!</v>
      </c>
      <c r="F155" s="127">
        <f>SUM(F150:F154)</f>
        <v>0</v>
      </c>
      <c r="G155" s="127" t="e">
        <f>(H155*100)/D155</f>
        <v>#DIV/0!</v>
      </c>
      <c r="H155" s="127">
        <f>SUM(H150:H154)</f>
        <v>0</v>
      </c>
      <c r="I155" s="127"/>
      <c r="J155" s="133"/>
      <c r="K155" s="132"/>
      <c r="L155" s="134"/>
    </row>
    <row r="156" spans="1:12" ht="13.8" thickBot="1" x14ac:dyDescent="0.25">
      <c r="A156" s="288"/>
      <c r="B156" s="120" t="s">
        <v>182</v>
      </c>
      <c r="C156" s="290"/>
      <c r="D156" s="290"/>
      <c r="E156" s="135" t="e">
        <f>E155</f>
        <v>#DIV/0!</v>
      </c>
      <c r="F156" s="135">
        <f>F155</f>
        <v>0</v>
      </c>
      <c r="G156" s="135" t="e">
        <f>E155+G155</f>
        <v>#DIV/0!</v>
      </c>
      <c r="H156" s="135">
        <f>H155+F156</f>
        <v>0</v>
      </c>
      <c r="I156" s="135"/>
      <c r="J156" s="135"/>
      <c r="K156" s="135"/>
      <c r="L156" s="136"/>
    </row>
    <row r="157" spans="1:12" x14ac:dyDescent="0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</row>
    <row r="158" spans="1:12" ht="13.2" customHeight="1" x14ac:dyDescent="0.25">
      <c r="A158" s="186"/>
      <c r="B158" s="186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</row>
    <row r="159" spans="1:12" x14ac:dyDescent="0.25">
      <c r="A159" s="88"/>
      <c r="B159" s="88"/>
      <c r="C159" s="88"/>
      <c r="D159" s="307"/>
      <c r="E159" s="307"/>
      <c r="F159" s="307"/>
      <c r="G159" s="88"/>
      <c r="H159" s="88"/>
      <c r="I159" s="307"/>
      <c r="J159" s="307"/>
      <c r="K159" s="307"/>
      <c r="L159" s="307"/>
    </row>
    <row r="160" spans="1:12" ht="28.8" customHeight="1" x14ac:dyDescent="0.25">
      <c r="A160" s="123"/>
      <c r="B160" s="123"/>
      <c r="C160" s="123"/>
      <c r="D160" s="194"/>
      <c r="E160" s="194"/>
      <c r="F160" s="194"/>
      <c r="G160" s="87"/>
      <c r="H160" s="87"/>
      <c r="I160" s="194"/>
      <c r="J160" s="194"/>
      <c r="K160" s="194"/>
      <c r="L160" s="194"/>
    </row>
  </sheetData>
  <mergeCells count="178">
    <mergeCell ref="A134:A135"/>
    <mergeCell ref="C134:C135"/>
    <mergeCell ref="D134:D135"/>
    <mergeCell ref="A137:L137"/>
    <mergeCell ref="D138:F138"/>
    <mergeCell ref="I138:L138"/>
    <mergeCell ref="D139:F139"/>
    <mergeCell ref="I139:L139"/>
    <mergeCell ref="A106:L106"/>
    <mergeCell ref="A107:L107"/>
    <mergeCell ref="A108:L108"/>
    <mergeCell ref="A109:L109"/>
    <mergeCell ref="A118:A119"/>
    <mergeCell ref="C118:C119"/>
    <mergeCell ref="D118:D119"/>
    <mergeCell ref="A126:L126"/>
    <mergeCell ref="A127:A129"/>
    <mergeCell ref="B127:B129"/>
    <mergeCell ref="C127:C128"/>
    <mergeCell ref="D127:D128"/>
    <mergeCell ref="E127:L127"/>
    <mergeCell ref="E128:F128"/>
    <mergeCell ref="G128:H128"/>
    <mergeCell ref="I128:J128"/>
    <mergeCell ref="K128:L128"/>
    <mergeCell ref="A122:L122"/>
    <mergeCell ref="A123:L123"/>
    <mergeCell ref="A124:L124"/>
    <mergeCell ref="A125:L125"/>
    <mergeCell ref="A110:L110"/>
    <mergeCell ref="A111:A113"/>
    <mergeCell ref="B111:B113"/>
    <mergeCell ref="C111:C112"/>
    <mergeCell ref="D111:D112"/>
    <mergeCell ref="E111:L111"/>
    <mergeCell ref="E112:F112"/>
    <mergeCell ref="G112:H112"/>
    <mergeCell ref="I112:J112"/>
    <mergeCell ref="K112:L112"/>
    <mergeCell ref="A102:L102"/>
    <mergeCell ref="D103:F103"/>
    <mergeCell ref="I103:L103"/>
    <mergeCell ref="D104:F104"/>
    <mergeCell ref="I104:L104"/>
    <mergeCell ref="C92:C93"/>
    <mergeCell ref="D92:D93"/>
    <mergeCell ref="E92:L92"/>
    <mergeCell ref="E93:F93"/>
    <mergeCell ref="G93:H93"/>
    <mergeCell ref="I93:J93"/>
    <mergeCell ref="K93:L93"/>
    <mergeCell ref="A99:A100"/>
    <mergeCell ref="C99:C100"/>
    <mergeCell ref="D99:D100"/>
    <mergeCell ref="A158:L158"/>
    <mergeCell ref="D159:F159"/>
    <mergeCell ref="I159:L159"/>
    <mergeCell ref="D160:F160"/>
    <mergeCell ref="I160:L160"/>
    <mergeCell ref="G148:H148"/>
    <mergeCell ref="I148:J148"/>
    <mergeCell ref="K148:L148"/>
    <mergeCell ref="A155:A156"/>
    <mergeCell ref="C155:C156"/>
    <mergeCell ref="D155:D156"/>
    <mergeCell ref="A143:L143"/>
    <mergeCell ref="A144:L144"/>
    <mergeCell ref="A145:L145"/>
    <mergeCell ref="A146:L146"/>
    <mergeCell ref="A147:A149"/>
    <mergeCell ref="B147:B149"/>
    <mergeCell ref="C147:C148"/>
    <mergeCell ref="D147:D148"/>
    <mergeCell ref="E147:L147"/>
    <mergeCell ref="E148:F148"/>
    <mergeCell ref="A142:L142"/>
    <mergeCell ref="G77:H77"/>
    <mergeCell ref="I77:J77"/>
    <mergeCell ref="K77:L77"/>
    <mergeCell ref="A82:A83"/>
    <mergeCell ref="C82:C83"/>
    <mergeCell ref="D82:D83"/>
    <mergeCell ref="A72:L72"/>
    <mergeCell ref="A73:L73"/>
    <mergeCell ref="A74:L74"/>
    <mergeCell ref="A75:L75"/>
    <mergeCell ref="A76:A78"/>
    <mergeCell ref="B76:B78"/>
    <mergeCell ref="C76:C77"/>
    <mergeCell ref="D76:D77"/>
    <mergeCell ref="E76:L76"/>
    <mergeCell ref="E77:F77"/>
    <mergeCell ref="A87:L87"/>
    <mergeCell ref="A88:L88"/>
    <mergeCell ref="A89:L89"/>
    <mergeCell ref="A90:L90"/>
    <mergeCell ref="A91:L91"/>
    <mergeCell ref="A92:A94"/>
    <mergeCell ref="B92:B94"/>
    <mergeCell ref="A67:L67"/>
    <mergeCell ref="D68:F68"/>
    <mergeCell ref="I68:L68"/>
    <mergeCell ref="D69:F69"/>
    <mergeCell ref="I69:L69"/>
    <mergeCell ref="A71:L71"/>
    <mergeCell ref="G58:H58"/>
    <mergeCell ref="I58:J58"/>
    <mergeCell ref="K58:L58"/>
    <mergeCell ref="A64:A65"/>
    <mergeCell ref="C64:C65"/>
    <mergeCell ref="D64:D65"/>
    <mergeCell ref="A53:L53"/>
    <mergeCell ref="A54:L54"/>
    <mergeCell ref="A55:L55"/>
    <mergeCell ref="A56:L56"/>
    <mergeCell ref="A57:A59"/>
    <mergeCell ref="B57:B59"/>
    <mergeCell ref="C57:C58"/>
    <mergeCell ref="D57:D58"/>
    <mergeCell ref="E57:L57"/>
    <mergeCell ref="E58:F58"/>
    <mergeCell ref="A52:L52"/>
    <mergeCell ref="G42:H42"/>
    <mergeCell ref="I42:J42"/>
    <mergeCell ref="K42:L42"/>
    <mergeCell ref="A48:A49"/>
    <mergeCell ref="C48:C49"/>
    <mergeCell ref="D48:D49"/>
    <mergeCell ref="A37:L37"/>
    <mergeCell ref="A38:L38"/>
    <mergeCell ref="A39:L39"/>
    <mergeCell ref="A40:L40"/>
    <mergeCell ref="A41:A43"/>
    <mergeCell ref="B41:B43"/>
    <mergeCell ref="C41:C42"/>
    <mergeCell ref="D41:D42"/>
    <mergeCell ref="E41:L41"/>
    <mergeCell ref="E42:F42"/>
    <mergeCell ref="A32:L32"/>
    <mergeCell ref="D34:F34"/>
    <mergeCell ref="I34:L34"/>
    <mergeCell ref="D35:F35"/>
    <mergeCell ref="I35:L35"/>
    <mergeCell ref="A36:L36"/>
    <mergeCell ref="G23:H23"/>
    <mergeCell ref="I23:J23"/>
    <mergeCell ref="K23:L23"/>
    <mergeCell ref="A29:A30"/>
    <mergeCell ref="C29:C30"/>
    <mergeCell ref="D29:D30"/>
    <mergeCell ref="A18:L18"/>
    <mergeCell ref="A19:L19"/>
    <mergeCell ref="A20:L20"/>
    <mergeCell ref="A21:L21"/>
    <mergeCell ref="A22:A24"/>
    <mergeCell ref="B22:B24"/>
    <mergeCell ref="C22:C23"/>
    <mergeCell ref="D22:D23"/>
    <mergeCell ref="E22:L22"/>
    <mergeCell ref="E23:F23"/>
    <mergeCell ref="A17:L17"/>
    <mergeCell ref="E7:F7"/>
    <mergeCell ref="G7:H7"/>
    <mergeCell ref="I7:J7"/>
    <mergeCell ref="K7:L7"/>
    <mergeCell ref="A13:A14"/>
    <mergeCell ref="C13:C14"/>
    <mergeCell ref="D13:D14"/>
    <mergeCell ref="A1:L1"/>
    <mergeCell ref="A2:L2"/>
    <mergeCell ref="A3:L3"/>
    <mergeCell ref="A4:L4"/>
    <mergeCell ref="A5:L5"/>
    <mergeCell ref="A6:A8"/>
    <mergeCell ref="B6:B8"/>
    <mergeCell ref="C6:C7"/>
    <mergeCell ref="D6:D7"/>
    <mergeCell ref="E6:L6"/>
  </mergeCells>
  <pageMargins left="0.511811024" right="0.511811024" top="0.78740157499999996" bottom="0.78740157499999996" header="0.31496062000000002" footer="0.31496062000000002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opLeftCell="A22" workbookViewId="0">
      <selection activeCell="A44" sqref="A44:T46"/>
    </sheetView>
  </sheetViews>
  <sheetFormatPr defaultRowHeight="13.2" x14ac:dyDescent="0.25"/>
  <cols>
    <col min="1" max="1" width="6.77734375" customWidth="1"/>
    <col min="2" max="2" width="6.21875" customWidth="1"/>
    <col min="3" max="3" width="3.6640625" customWidth="1"/>
    <col min="4" max="4" width="3.21875" customWidth="1"/>
    <col min="5" max="5" width="5.5546875" customWidth="1"/>
    <col min="6" max="6" width="6.6640625" customWidth="1"/>
    <col min="8" max="8" width="15" customWidth="1"/>
    <col min="9" max="9" width="17.21875" customWidth="1"/>
    <col min="10" max="10" width="19.77734375" customWidth="1"/>
    <col min="11" max="11" width="5.77734375" customWidth="1"/>
    <col min="12" max="12" width="4.88671875" customWidth="1"/>
    <col min="13" max="13" width="6.5546875" customWidth="1"/>
    <col min="14" max="14" width="6.6640625" customWidth="1"/>
    <col min="15" max="15" width="5" customWidth="1"/>
    <col min="16" max="16" width="6.21875" customWidth="1"/>
    <col min="17" max="17" width="4.33203125" customWidth="1"/>
    <col min="18" max="18" width="4.6640625" customWidth="1"/>
    <col min="19" max="19" width="6" customWidth="1"/>
    <col min="20" max="20" width="12.21875" customWidth="1"/>
  </cols>
  <sheetData>
    <row r="1" spans="1:20" ht="16.2" thickBot="1" x14ac:dyDescent="0.3">
      <c r="A1" s="220" t="s">
        <v>86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ht="13.2" customHeight="1" x14ac:dyDescent="0.25">
      <c r="A3" s="222" t="s">
        <v>87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"/>
      <c r="M5" s="2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3"/>
      <c r="N6" s="29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21.6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1"/>
      <c r="P7" s="1"/>
      <c r="Q7" s="1"/>
      <c r="R7" s="1"/>
      <c r="S7" s="7"/>
      <c r="T7" s="1"/>
    </row>
    <row r="8" spans="1:20" ht="13.2" customHeight="1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27.6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ht="13.2" customHeight="1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ht="13.2" customHeight="1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0</v>
      </c>
      <c r="L11" s="181"/>
      <c r="M11" s="211">
        <v>642.20000000000005</v>
      </c>
      <c r="N11" s="212"/>
      <c r="O11" s="187">
        <f>'TRECHO 9'!O11:P11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20.399999999999999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v>642.20000000000005</v>
      </c>
      <c r="N12" s="212"/>
      <c r="O12" s="187">
        <f>'TRECHO 9'!O12:P12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ht="13.2" customHeight="1" x14ac:dyDescent="0.25">
      <c r="A15" s="8" t="s">
        <v>48</v>
      </c>
      <c r="B15" s="14"/>
      <c r="C15" s="15"/>
      <c r="D15" s="16"/>
      <c r="E15" s="14"/>
      <c r="F15" s="16"/>
      <c r="G15" s="201" t="s">
        <v>49</v>
      </c>
      <c r="H15" s="251"/>
      <c r="I15" s="251"/>
      <c r="J15" s="252"/>
      <c r="K15" s="14"/>
      <c r="L15" s="16"/>
      <c r="M15" s="20"/>
      <c r="N15" s="21"/>
      <c r="O15" s="14"/>
      <c r="P15" s="16"/>
      <c r="Q15" s="22"/>
      <c r="R15" s="23"/>
      <c r="S15" s="24"/>
      <c r="T15" s="25"/>
    </row>
    <row r="16" spans="1:20" x14ac:dyDescent="0.25">
      <c r="A16" s="5" t="s">
        <v>51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0</v>
      </c>
      <c r="L16" s="181"/>
      <c r="M16" s="211">
        <v>642.20000000000005</v>
      </c>
      <c r="N16" s="212"/>
      <c r="O16" s="187">
        <f>'TRECHO 9'!O16:P16</f>
        <v>0</v>
      </c>
      <c r="P16" s="188"/>
      <c r="Q16" s="189">
        <f>((O16*($T$6/100))+O16)</f>
        <v>0</v>
      </c>
      <c r="R16" s="190"/>
      <c r="S16" s="191"/>
      <c r="T16" s="151">
        <f>Q16*M16</f>
        <v>0</v>
      </c>
    </row>
    <row r="17" spans="1:20" ht="33.6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25.688000000000002</v>
      </c>
      <c r="N17" s="188"/>
      <c r="O17" s="187">
        <f>'TRECHO 9'!O17:P17</f>
        <v>0</v>
      </c>
      <c r="P17" s="188"/>
      <c r="Q17" s="189">
        <f>((O17*($T$6/100))+O17)</f>
        <v>0</v>
      </c>
      <c r="R17" s="190"/>
      <c r="S17" s="191"/>
      <c r="T17" s="151">
        <f>Q17*M17</f>
        <v>0</v>
      </c>
    </row>
    <row r="18" spans="1:20" ht="13.2" customHeight="1" x14ac:dyDescent="0.25">
      <c r="A18" s="8" t="s">
        <v>53</v>
      </c>
      <c r="B18" s="14"/>
      <c r="C18" s="15"/>
      <c r="D18" s="16"/>
      <c r="E18" s="14"/>
      <c r="F18" s="16"/>
      <c r="G18" s="201" t="s">
        <v>54</v>
      </c>
      <c r="H18" s="251"/>
      <c r="I18" s="251"/>
      <c r="J18" s="252"/>
      <c r="K18" s="14"/>
      <c r="L18" s="16"/>
      <c r="M18" s="20"/>
      <c r="N18" s="21"/>
      <c r="O18" s="14"/>
      <c r="P18" s="16"/>
      <c r="Q18" s="22"/>
      <c r="R18" s="23"/>
      <c r="S18" s="24"/>
      <c r="T18" s="25"/>
    </row>
    <row r="19" spans="1:20" ht="22.8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v>1669.72</v>
      </c>
      <c r="N19" s="212"/>
      <c r="O19" s="187">
        <f>'TRECHO 9'!O19:P19</f>
        <v>0</v>
      </c>
      <c r="P19" s="188"/>
      <c r="Q19" s="189">
        <f>((O19*($T$6/100))+O19)</f>
        <v>0</v>
      </c>
      <c r="R19" s="190"/>
      <c r="S19" s="191"/>
      <c r="T19" s="151">
        <f>Q19*M19</f>
        <v>0</v>
      </c>
    </row>
    <row r="20" spans="1:20" ht="18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180" t="s">
        <v>58</v>
      </c>
      <c r="L20" s="181"/>
      <c r="M20" s="211">
        <v>25.69</v>
      </c>
      <c r="N20" s="212"/>
      <c r="O20" s="187">
        <f>'TRECHO 9'!O20:P20</f>
        <v>0</v>
      </c>
      <c r="P20" s="188"/>
      <c r="Q20" s="189">
        <f t="shared" ref="Q20" si="0">((O20*($T$6/100))+O20)</f>
        <v>0</v>
      </c>
      <c r="R20" s="190"/>
      <c r="S20" s="191"/>
      <c r="T20" s="151">
        <f>Q20*M20</f>
        <v>0</v>
      </c>
    </row>
    <row r="21" spans="1:20" ht="13.2" customHeight="1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ht="13.2" customHeight="1" x14ac:dyDescent="0.25">
      <c r="A22" s="8">
        <v>3</v>
      </c>
      <c r="B22" s="198"/>
      <c r="C22" s="199"/>
      <c r="D22" s="200"/>
      <c r="E22" s="198"/>
      <c r="F22" s="200"/>
      <c r="G22" s="201" t="s">
        <v>59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x14ac:dyDescent="0.25">
      <c r="A23" s="8" t="s">
        <v>42</v>
      </c>
      <c r="B23" s="198"/>
      <c r="C23" s="199"/>
      <c r="D23" s="200"/>
      <c r="E23" s="198"/>
      <c r="F23" s="200"/>
      <c r="G23" s="201" t="s">
        <v>38</v>
      </c>
      <c r="H23" s="199"/>
      <c r="I23" s="199"/>
      <c r="J23" s="200"/>
      <c r="K23" s="198"/>
      <c r="L23" s="200"/>
      <c r="M23" s="204"/>
      <c r="N23" s="205"/>
      <c r="O23" s="198"/>
      <c r="P23" s="200"/>
      <c r="Q23" s="206"/>
      <c r="R23" s="207"/>
      <c r="S23" s="208"/>
      <c r="T23" s="153"/>
    </row>
    <row r="24" spans="1:20" ht="22.8" customHeight="1" x14ac:dyDescent="0.25">
      <c r="A24" s="5" t="s">
        <v>60</v>
      </c>
      <c r="B24" s="175" t="s">
        <v>2</v>
      </c>
      <c r="C24" s="176"/>
      <c r="D24" s="177"/>
      <c r="E24" s="178">
        <v>72947</v>
      </c>
      <c r="F24" s="179"/>
      <c r="G24" s="175" t="s">
        <v>11</v>
      </c>
      <c r="H24" s="176"/>
      <c r="I24" s="176"/>
      <c r="J24" s="177"/>
      <c r="K24" s="180" t="s">
        <v>0</v>
      </c>
      <c r="L24" s="253"/>
      <c r="M24" s="254">
        <v>50.59</v>
      </c>
      <c r="N24" s="254"/>
      <c r="O24" s="254">
        <f>'TRECHO 9'!O24:P24</f>
        <v>0</v>
      </c>
      <c r="P24" s="254"/>
      <c r="Q24" s="189">
        <f t="shared" ref="Q24" si="1">((O24*($T$6/100))+O24)</f>
        <v>0</v>
      </c>
      <c r="R24" s="190"/>
      <c r="S24" s="191"/>
      <c r="T24" s="152">
        <f>Q24*M24</f>
        <v>0</v>
      </c>
    </row>
    <row r="25" spans="1:20" x14ac:dyDescent="0.25">
      <c r="A25" s="8" t="s">
        <v>61</v>
      </c>
      <c r="B25" s="198"/>
      <c r="C25" s="199"/>
      <c r="D25" s="200"/>
      <c r="E25" s="198"/>
      <c r="F25" s="200"/>
      <c r="G25" s="201" t="s">
        <v>39</v>
      </c>
      <c r="H25" s="199"/>
      <c r="I25" s="199"/>
      <c r="J25" s="200"/>
      <c r="K25" s="198"/>
      <c r="L25" s="200"/>
      <c r="M25" s="204"/>
      <c r="N25" s="205"/>
      <c r="O25" s="198"/>
      <c r="P25" s="200"/>
      <c r="Q25" s="206"/>
      <c r="R25" s="207"/>
      <c r="S25" s="208"/>
      <c r="T25" s="153"/>
    </row>
    <row r="26" spans="1:20" x14ac:dyDescent="0.25">
      <c r="A26" s="5" t="s">
        <v>66</v>
      </c>
      <c r="B26" s="175" t="s">
        <v>62</v>
      </c>
      <c r="C26" s="176"/>
      <c r="D26" s="177"/>
      <c r="E26" s="180">
        <v>7264</v>
      </c>
      <c r="F26" s="181"/>
      <c r="G26" s="175" t="s">
        <v>63</v>
      </c>
      <c r="H26" s="209"/>
      <c r="I26" s="209"/>
      <c r="J26" s="210"/>
      <c r="K26" s="180" t="s">
        <v>12</v>
      </c>
      <c r="L26" s="181"/>
      <c r="M26" s="187">
        <v>0.2</v>
      </c>
      <c r="N26" s="188"/>
      <c r="O26" s="187">
        <f>'TRECHO 9'!O26:P26</f>
        <v>0</v>
      </c>
      <c r="P26" s="188"/>
      <c r="Q26" s="189">
        <f>((O26*($T$6/100))+O26)</f>
        <v>0</v>
      </c>
      <c r="R26" s="190"/>
      <c r="S26" s="191"/>
      <c r="T26" s="151">
        <f>Q26*M26</f>
        <v>0</v>
      </c>
    </row>
    <row r="27" spans="1:20" x14ac:dyDescent="0.25">
      <c r="A27" s="5" t="s">
        <v>67</v>
      </c>
      <c r="B27" s="175" t="s">
        <v>2</v>
      </c>
      <c r="C27" s="176"/>
      <c r="D27" s="177"/>
      <c r="E27" s="180" t="s">
        <v>85</v>
      </c>
      <c r="F27" s="181"/>
      <c r="G27" s="175" t="s">
        <v>84</v>
      </c>
      <c r="H27" s="176"/>
      <c r="I27" s="176"/>
      <c r="J27" s="177"/>
      <c r="K27" s="180" t="s">
        <v>30</v>
      </c>
      <c r="L27" s="181"/>
      <c r="M27" s="187">
        <v>2</v>
      </c>
      <c r="N27" s="188"/>
      <c r="O27" s="187">
        <f>'TRECHO 9'!O27:P27</f>
        <v>0</v>
      </c>
      <c r="P27" s="188"/>
      <c r="Q27" s="189">
        <f>((O27*($T$6/100))+O27)</f>
        <v>0</v>
      </c>
      <c r="R27" s="190"/>
      <c r="S27" s="191"/>
      <c r="T27" s="151">
        <f>Q27*M27</f>
        <v>0</v>
      </c>
    </row>
    <row r="28" spans="1:20" ht="19.2" customHeight="1" x14ac:dyDescent="0.25">
      <c r="A28" s="5" t="s">
        <v>68</v>
      </c>
      <c r="B28" s="175" t="s">
        <v>64</v>
      </c>
      <c r="C28" s="176"/>
      <c r="D28" s="177"/>
      <c r="E28" s="180">
        <v>7696</v>
      </c>
      <c r="F28" s="181"/>
      <c r="G28" s="175" t="s">
        <v>65</v>
      </c>
      <c r="H28" s="209"/>
      <c r="I28" s="209"/>
      <c r="J28" s="210"/>
      <c r="K28" s="180" t="s">
        <v>71</v>
      </c>
      <c r="L28" s="181"/>
      <c r="M28" s="187">
        <v>27</v>
      </c>
      <c r="N28" s="188"/>
      <c r="O28" s="187">
        <f>'TRECHO 9'!O28:P28</f>
        <v>0</v>
      </c>
      <c r="P28" s="188"/>
      <c r="Q28" s="189">
        <f t="shared" ref="Q28:Q31" si="2">((O28*($T$6/100))+O28)</f>
        <v>0</v>
      </c>
      <c r="R28" s="190"/>
      <c r="S28" s="191"/>
      <c r="T28" s="151">
        <f t="shared" ref="T28:T31" si="3">Q28*M28</f>
        <v>0</v>
      </c>
    </row>
    <row r="29" spans="1:20" ht="22.8" customHeight="1" x14ac:dyDescent="0.25">
      <c r="A29" s="5" t="s">
        <v>69</v>
      </c>
      <c r="B29" s="175" t="s">
        <v>2</v>
      </c>
      <c r="C29" s="176"/>
      <c r="D29" s="177"/>
      <c r="E29" s="178">
        <v>96522</v>
      </c>
      <c r="F29" s="179"/>
      <c r="G29" s="175" t="s">
        <v>13</v>
      </c>
      <c r="H29" s="176"/>
      <c r="I29" s="176"/>
      <c r="J29" s="177"/>
      <c r="K29" s="180" t="s">
        <v>58</v>
      </c>
      <c r="L29" s="181"/>
      <c r="M29" s="187">
        <v>0.45</v>
      </c>
      <c r="N29" s="188"/>
      <c r="O29" s="187">
        <f>'TRECHO 9'!O29:P29</f>
        <v>0</v>
      </c>
      <c r="P29" s="188"/>
      <c r="Q29" s="189">
        <f t="shared" si="2"/>
        <v>0</v>
      </c>
      <c r="R29" s="190"/>
      <c r="S29" s="191"/>
      <c r="T29" s="151">
        <f t="shared" si="3"/>
        <v>0</v>
      </c>
    </row>
    <row r="30" spans="1:20" ht="22.8" customHeight="1" x14ac:dyDescent="0.25">
      <c r="A30" s="5" t="s">
        <v>70</v>
      </c>
      <c r="B30" s="175" t="s">
        <v>2</v>
      </c>
      <c r="C30" s="176"/>
      <c r="D30" s="177"/>
      <c r="E30" s="178">
        <v>94965</v>
      </c>
      <c r="F30" s="179"/>
      <c r="G30" s="175" t="s">
        <v>15</v>
      </c>
      <c r="H30" s="176"/>
      <c r="I30" s="176"/>
      <c r="J30" s="177"/>
      <c r="K30" s="180" t="s">
        <v>58</v>
      </c>
      <c r="L30" s="181"/>
      <c r="M30" s="187">
        <v>0.45</v>
      </c>
      <c r="N30" s="188"/>
      <c r="O30" s="187">
        <f>'TRECHO 9'!O30:P30</f>
        <v>0</v>
      </c>
      <c r="P30" s="188"/>
      <c r="Q30" s="189">
        <f t="shared" si="2"/>
        <v>0</v>
      </c>
      <c r="R30" s="190"/>
      <c r="S30" s="191"/>
      <c r="T30" s="151">
        <f t="shared" si="3"/>
        <v>0</v>
      </c>
    </row>
    <row r="31" spans="1:20" x14ac:dyDescent="0.25">
      <c r="A31" s="5" t="s">
        <v>83</v>
      </c>
      <c r="B31" s="175" t="s">
        <v>2</v>
      </c>
      <c r="C31" s="176"/>
      <c r="D31" s="177"/>
      <c r="E31" s="180" t="s">
        <v>16</v>
      </c>
      <c r="F31" s="181"/>
      <c r="G31" s="175" t="s">
        <v>17</v>
      </c>
      <c r="H31" s="176"/>
      <c r="I31" s="176"/>
      <c r="J31" s="177"/>
      <c r="K31" s="180" t="s">
        <v>58</v>
      </c>
      <c r="L31" s="181"/>
      <c r="M31" s="187">
        <v>0.45</v>
      </c>
      <c r="N31" s="188"/>
      <c r="O31" s="187">
        <f>'TRECHO 9'!O31:P31</f>
        <v>0</v>
      </c>
      <c r="P31" s="188"/>
      <c r="Q31" s="189">
        <f t="shared" si="2"/>
        <v>0</v>
      </c>
      <c r="R31" s="190"/>
      <c r="S31" s="191"/>
      <c r="T31" s="151">
        <f t="shared" si="3"/>
        <v>0</v>
      </c>
    </row>
    <row r="32" spans="1:20" x14ac:dyDescent="0.25">
      <c r="A32" s="195" t="s">
        <v>40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255"/>
      <c r="N32" s="255"/>
      <c r="O32" s="255"/>
      <c r="P32" s="255"/>
      <c r="Q32" s="255"/>
      <c r="R32" s="255"/>
      <c r="S32" s="256"/>
      <c r="T32" s="155">
        <f>SUM(T24:T31)</f>
        <v>0</v>
      </c>
    </row>
    <row r="33" spans="1:20" ht="13.2" customHeight="1" x14ac:dyDescent="0.25">
      <c r="A33" s="8">
        <v>4</v>
      </c>
      <c r="B33" s="198"/>
      <c r="C33" s="199"/>
      <c r="D33" s="200"/>
      <c r="E33" s="198"/>
      <c r="F33" s="200"/>
      <c r="G33" s="201" t="s">
        <v>77</v>
      </c>
      <c r="H33" s="202"/>
      <c r="I33" s="202"/>
      <c r="J33" s="203"/>
      <c r="K33" s="198"/>
      <c r="L33" s="200"/>
      <c r="M33" s="204"/>
      <c r="N33" s="205"/>
      <c r="O33" s="198"/>
      <c r="P33" s="200"/>
      <c r="Q33" s="206"/>
      <c r="R33" s="207"/>
      <c r="S33" s="208"/>
      <c r="T33" s="161"/>
    </row>
    <row r="34" spans="1:20" x14ac:dyDescent="0.25">
      <c r="A34" s="5" t="s">
        <v>73</v>
      </c>
      <c r="B34" s="175" t="s">
        <v>78</v>
      </c>
      <c r="C34" s="176"/>
      <c r="D34" s="177"/>
      <c r="E34" s="178">
        <v>3</v>
      </c>
      <c r="F34" s="179"/>
      <c r="G34" s="175" t="s">
        <v>79</v>
      </c>
      <c r="H34" s="176" t="s">
        <v>79</v>
      </c>
      <c r="I34" s="176" t="s">
        <v>79</v>
      </c>
      <c r="J34" s="177" t="s">
        <v>79</v>
      </c>
      <c r="K34" s="180" t="s">
        <v>30</v>
      </c>
      <c r="L34" s="181"/>
      <c r="M34" s="187">
        <v>1</v>
      </c>
      <c r="N34" s="188"/>
      <c r="O34" s="187">
        <f>'TRECHO 9'!O34:P34</f>
        <v>0</v>
      </c>
      <c r="P34" s="188"/>
      <c r="Q34" s="189">
        <f t="shared" ref="Q34:Q37" si="4">((O34*($T$6/100))+O34)</f>
        <v>0</v>
      </c>
      <c r="R34" s="190"/>
      <c r="S34" s="191"/>
      <c r="T34" s="151">
        <f t="shared" ref="T34:T37" si="5">Q34*M34</f>
        <v>0</v>
      </c>
    </row>
    <row r="35" spans="1:20" x14ac:dyDescent="0.25">
      <c r="A35" s="5" t="s">
        <v>74</v>
      </c>
      <c r="B35" s="175" t="s">
        <v>78</v>
      </c>
      <c r="C35" s="176"/>
      <c r="D35" s="177"/>
      <c r="E35" s="178">
        <v>4</v>
      </c>
      <c r="F35" s="179"/>
      <c r="G35" s="175" t="s">
        <v>80</v>
      </c>
      <c r="H35" s="176" t="s">
        <v>80</v>
      </c>
      <c r="I35" s="176" t="s">
        <v>80</v>
      </c>
      <c r="J35" s="177" t="s">
        <v>80</v>
      </c>
      <c r="K35" s="180" t="s">
        <v>30</v>
      </c>
      <c r="L35" s="181"/>
      <c r="M35" s="187">
        <v>2</v>
      </c>
      <c r="N35" s="188"/>
      <c r="O35" s="187">
        <f>'TRECHO 9'!O35:P35</f>
        <v>0</v>
      </c>
      <c r="P35" s="188"/>
      <c r="Q35" s="189">
        <f t="shared" si="4"/>
        <v>0</v>
      </c>
      <c r="R35" s="190"/>
      <c r="S35" s="191"/>
      <c r="T35" s="151">
        <f t="shared" si="5"/>
        <v>0</v>
      </c>
    </row>
    <row r="36" spans="1:20" x14ac:dyDescent="0.25">
      <c r="A36" s="5" t="s">
        <v>75</v>
      </c>
      <c r="B36" s="175" t="s">
        <v>78</v>
      </c>
      <c r="C36" s="176"/>
      <c r="D36" s="177"/>
      <c r="E36" s="178">
        <v>5</v>
      </c>
      <c r="F36" s="179"/>
      <c r="G36" s="175" t="s">
        <v>81</v>
      </c>
      <c r="H36" s="176" t="s">
        <v>81</v>
      </c>
      <c r="I36" s="176" t="s">
        <v>81</v>
      </c>
      <c r="J36" s="177" t="s">
        <v>81</v>
      </c>
      <c r="K36" s="180" t="s">
        <v>30</v>
      </c>
      <c r="L36" s="181"/>
      <c r="M36" s="187">
        <v>1</v>
      </c>
      <c r="N36" s="188"/>
      <c r="O36" s="187">
        <f>'TRECHO 9'!O36:P36</f>
        <v>0</v>
      </c>
      <c r="P36" s="188"/>
      <c r="Q36" s="189">
        <f t="shared" si="4"/>
        <v>0</v>
      </c>
      <c r="R36" s="190"/>
      <c r="S36" s="191"/>
      <c r="T36" s="151">
        <f t="shared" si="5"/>
        <v>0</v>
      </c>
    </row>
    <row r="37" spans="1:20" x14ac:dyDescent="0.25">
      <c r="A37" s="5" t="s">
        <v>76</v>
      </c>
      <c r="B37" s="175" t="s">
        <v>78</v>
      </c>
      <c r="C37" s="176"/>
      <c r="D37" s="177"/>
      <c r="E37" s="178">
        <v>6</v>
      </c>
      <c r="F37" s="179"/>
      <c r="G37" s="175" t="s">
        <v>82</v>
      </c>
      <c r="H37" s="176" t="s">
        <v>82</v>
      </c>
      <c r="I37" s="176" t="s">
        <v>82</v>
      </c>
      <c r="J37" s="177" t="s">
        <v>82</v>
      </c>
      <c r="K37" s="180" t="s">
        <v>30</v>
      </c>
      <c r="L37" s="181"/>
      <c r="M37" s="187">
        <v>1</v>
      </c>
      <c r="N37" s="188"/>
      <c r="O37" s="187">
        <f>'TRECHO 9'!O37:P37</f>
        <v>0</v>
      </c>
      <c r="P37" s="188"/>
      <c r="Q37" s="189">
        <f t="shared" si="4"/>
        <v>0</v>
      </c>
      <c r="R37" s="190"/>
      <c r="S37" s="191"/>
      <c r="T37" s="151">
        <f t="shared" si="5"/>
        <v>0</v>
      </c>
    </row>
    <row r="38" spans="1:20" x14ac:dyDescent="0.25">
      <c r="A38" s="195" t="s">
        <v>41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T38" s="155">
        <f>SUM(T34:T37)</f>
        <v>0</v>
      </c>
    </row>
    <row r="39" spans="1:20" x14ac:dyDescent="0.25">
      <c r="A39" s="195" t="s">
        <v>32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7"/>
      <c r="T39" s="155">
        <f>T32+T21+T13+T38</f>
        <v>0</v>
      </c>
    </row>
    <row r="40" spans="1:20" x14ac:dyDescent="0.2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:20" x14ac:dyDescent="0.25">
      <c r="A41" s="192" t="s">
        <v>18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</row>
    <row r="42" spans="1:20" ht="13.2" customHeight="1" x14ac:dyDescent="0.25">
      <c r="A42" s="184" t="s">
        <v>101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</row>
    <row r="43" spans="1:20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13.2" customHeight="1" x14ac:dyDescent="0.25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</row>
    <row r="45" spans="1:20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30"/>
      <c r="K45" s="30"/>
      <c r="L45" s="26"/>
      <c r="M45" s="26"/>
      <c r="N45" s="30"/>
      <c r="O45" s="30"/>
      <c r="P45" s="30"/>
      <c r="Q45" s="30"/>
      <c r="R45" s="30"/>
      <c r="S45" s="26"/>
      <c r="T45" s="26"/>
    </row>
    <row r="46" spans="1:20" ht="26.4" customHeight="1" x14ac:dyDescent="0.25">
      <c r="A46" s="10"/>
      <c r="B46" s="27"/>
      <c r="C46" s="182"/>
      <c r="D46" s="182"/>
      <c r="E46" s="182"/>
      <c r="F46" s="182"/>
      <c r="G46" s="27"/>
      <c r="H46" s="27"/>
      <c r="I46" s="27"/>
      <c r="J46" s="194"/>
      <c r="K46" s="194"/>
      <c r="L46" s="27"/>
      <c r="M46" s="27"/>
      <c r="N46" s="194"/>
      <c r="O46" s="194"/>
      <c r="P46" s="194"/>
      <c r="Q46" s="194"/>
      <c r="R46" s="194"/>
      <c r="S46" s="27"/>
      <c r="T46" s="27"/>
    </row>
  </sheetData>
  <mergeCells count="193">
    <mergeCell ref="B31:D31"/>
    <mergeCell ref="E31:F31"/>
    <mergeCell ref="G31:J31"/>
    <mergeCell ref="K31:L31"/>
    <mergeCell ref="M31:N31"/>
    <mergeCell ref="O31:P31"/>
    <mergeCell ref="Q31:S31"/>
    <mergeCell ref="B22:D22"/>
    <mergeCell ref="E22:F22"/>
    <mergeCell ref="G22:J22"/>
    <mergeCell ref="K22:L22"/>
    <mergeCell ref="M22:N22"/>
    <mergeCell ref="O22:P22"/>
    <mergeCell ref="Q22:S22"/>
    <mergeCell ref="B29:D29"/>
    <mergeCell ref="E29:F29"/>
    <mergeCell ref="G29:J29"/>
    <mergeCell ref="K29:L29"/>
    <mergeCell ref="M29:N29"/>
    <mergeCell ref="O29:P29"/>
    <mergeCell ref="Q29:S29"/>
    <mergeCell ref="B30:D30"/>
    <mergeCell ref="E30:F30"/>
    <mergeCell ref="G30:J30"/>
    <mergeCell ref="K30:L30"/>
    <mergeCell ref="M30:N30"/>
    <mergeCell ref="O30:P30"/>
    <mergeCell ref="Q30:S30"/>
    <mergeCell ref="B27:D27"/>
    <mergeCell ref="E27:F27"/>
    <mergeCell ref="G27:J27"/>
    <mergeCell ref="K27:L27"/>
    <mergeCell ref="M27:N27"/>
    <mergeCell ref="O27:P27"/>
    <mergeCell ref="Q27:S27"/>
    <mergeCell ref="B28:D28"/>
    <mergeCell ref="E28:F28"/>
    <mergeCell ref="G28:J28"/>
    <mergeCell ref="K28:L28"/>
    <mergeCell ref="M28:N28"/>
    <mergeCell ref="O28:P28"/>
    <mergeCell ref="Q28:S28"/>
    <mergeCell ref="B25:D25"/>
    <mergeCell ref="E25:F25"/>
    <mergeCell ref="G25:J25"/>
    <mergeCell ref="K25:L25"/>
    <mergeCell ref="M25:N25"/>
    <mergeCell ref="O25:P25"/>
    <mergeCell ref="Q25:S25"/>
    <mergeCell ref="B26:D26"/>
    <mergeCell ref="E26:F26"/>
    <mergeCell ref="G26:J26"/>
    <mergeCell ref="K26:L26"/>
    <mergeCell ref="M26:N26"/>
    <mergeCell ref="O26:P26"/>
    <mergeCell ref="Q26:S26"/>
    <mergeCell ref="A40:T40"/>
    <mergeCell ref="A42:T42"/>
    <mergeCell ref="A44:T44"/>
    <mergeCell ref="C46:F46"/>
    <mergeCell ref="J46:K46"/>
    <mergeCell ref="N46:R46"/>
    <mergeCell ref="B37:D37"/>
    <mergeCell ref="E37:F37"/>
    <mergeCell ref="G37:J37"/>
    <mergeCell ref="K37:L37"/>
    <mergeCell ref="M37:N37"/>
    <mergeCell ref="O37:P37"/>
    <mergeCell ref="Q37:S37"/>
    <mergeCell ref="A38:S38"/>
    <mergeCell ref="A41:T41"/>
    <mergeCell ref="B36:D36"/>
    <mergeCell ref="E36:F36"/>
    <mergeCell ref="G36:J36"/>
    <mergeCell ref="K36:L36"/>
    <mergeCell ref="M36:N36"/>
    <mergeCell ref="O36:P36"/>
    <mergeCell ref="Q36:S36"/>
    <mergeCell ref="A39:S39"/>
    <mergeCell ref="B34:D34"/>
    <mergeCell ref="E34:F34"/>
    <mergeCell ref="G34:J34"/>
    <mergeCell ref="K34:L34"/>
    <mergeCell ref="M34:N34"/>
    <mergeCell ref="O34:P34"/>
    <mergeCell ref="Q34:S34"/>
    <mergeCell ref="B35:D35"/>
    <mergeCell ref="E35:F35"/>
    <mergeCell ref="G35:J35"/>
    <mergeCell ref="K35:L35"/>
    <mergeCell ref="M35:N35"/>
    <mergeCell ref="O35:P35"/>
    <mergeCell ref="Q35:S35"/>
    <mergeCell ref="A32:S32"/>
    <mergeCell ref="B33:D33"/>
    <mergeCell ref="E33:F33"/>
    <mergeCell ref="G33:J33"/>
    <mergeCell ref="K33:L33"/>
    <mergeCell ref="M33:N33"/>
    <mergeCell ref="O33:P33"/>
    <mergeCell ref="Q33:S33"/>
    <mergeCell ref="B23:D23"/>
    <mergeCell ref="E23:F23"/>
    <mergeCell ref="G23:J23"/>
    <mergeCell ref="K23:L23"/>
    <mergeCell ref="M23:N23"/>
    <mergeCell ref="O23:P23"/>
    <mergeCell ref="Q23:S23"/>
    <mergeCell ref="B24:D24"/>
    <mergeCell ref="E24:F24"/>
    <mergeCell ref="G24:J24"/>
    <mergeCell ref="K24:L24"/>
    <mergeCell ref="M24:N24"/>
    <mergeCell ref="O24:P24"/>
    <mergeCell ref="Q24:S24"/>
    <mergeCell ref="Q19:S19"/>
    <mergeCell ref="A21:S21"/>
    <mergeCell ref="B19:D19"/>
    <mergeCell ref="E19:F19"/>
    <mergeCell ref="G19:J19"/>
    <mergeCell ref="K19:L19"/>
    <mergeCell ref="M19:N19"/>
    <mergeCell ref="O19:P19"/>
    <mergeCell ref="B20:D20"/>
    <mergeCell ref="E20:F20"/>
    <mergeCell ref="G20:J20"/>
    <mergeCell ref="K20:L20"/>
    <mergeCell ref="M20:N20"/>
    <mergeCell ref="O20:P20"/>
    <mergeCell ref="Q20:S20"/>
    <mergeCell ref="G18:J18"/>
    <mergeCell ref="B17:D17"/>
    <mergeCell ref="E17:F17"/>
    <mergeCell ref="G17:J17"/>
    <mergeCell ref="K17:L17"/>
    <mergeCell ref="M17:N17"/>
    <mergeCell ref="O17:P17"/>
    <mergeCell ref="Q17:S17"/>
    <mergeCell ref="B16:D16"/>
    <mergeCell ref="E16:F16"/>
    <mergeCell ref="G16:J16"/>
    <mergeCell ref="K16:L16"/>
    <mergeCell ref="M16:N16"/>
    <mergeCell ref="O16:P16"/>
    <mergeCell ref="G15:J15"/>
    <mergeCell ref="Q16:S16"/>
    <mergeCell ref="B14:D14"/>
    <mergeCell ref="E14:F14"/>
    <mergeCell ref="G14:J14"/>
    <mergeCell ref="K14:L14"/>
    <mergeCell ref="M14:N14"/>
    <mergeCell ref="O14:P14"/>
    <mergeCell ref="Q14:S14"/>
    <mergeCell ref="A13:S13"/>
    <mergeCell ref="B12:D12"/>
    <mergeCell ref="E12:F12"/>
    <mergeCell ref="G12:J12"/>
    <mergeCell ref="K12:L12"/>
    <mergeCell ref="M12:N12"/>
    <mergeCell ref="O12:P12"/>
    <mergeCell ref="Q12:S12"/>
    <mergeCell ref="B11:D11"/>
    <mergeCell ref="E11:F11"/>
    <mergeCell ref="G11:J11"/>
    <mergeCell ref="K11:L11"/>
    <mergeCell ref="M11:N11"/>
    <mergeCell ref="O11:P11"/>
    <mergeCell ref="Q11:S11"/>
    <mergeCell ref="B10:D10"/>
    <mergeCell ref="E10:F10"/>
    <mergeCell ref="G10:J10"/>
    <mergeCell ref="K10:L10"/>
    <mergeCell ref="M10:N10"/>
    <mergeCell ref="O10:P10"/>
    <mergeCell ref="Q10:S10"/>
    <mergeCell ref="B9:D9"/>
    <mergeCell ref="E9:F9"/>
    <mergeCell ref="G9:J9"/>
    <mergeCell ref="K9:L9"/>
    <mergeCell ref="M9:N9"/>
    <mergeCell ref="O9:P9"/>
    <mergeCell ref="Q9:S9"/>
    <mergeCell ref="A1:T1"/>
    <mergeCell ref="A2:I2"/>
    <mergeCell ref="A3:I3"/>
    <mergeCell ref="A4:M4"/>
    <mergeCell ref="A5:K5"/>
    <mergeCell ref="O5:P5"/>
    <mergeCell ref="Q5:S5"/>
    <mergeCell ref="A6:L6"/>
    <mergeCell ref="O6:P6"/>
    <mergeCell ref="Q6:S6"/>
    <mergeCell ref="A8:T8"/>
  </mergeCells>
  <pageMargins left="0.511811024" right="0.511811024" top="0.78740157499999996" bottom="0.78740157499999996" header="0.31496062000000002" footer="0.31496062000000002"/>
  <pageSetup paperSize="9" scale="98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opLeftCell="A28" workbookViewId="0">
      <selection activeCell="A46" sqref="A46:T48"/>
    </sheetView>
  </sheetViews>
  <sheetFormatPr defaultRowHeight="13.2" x14ac:dyDescent="0.25"/>
  <cols>
    <col min="1" max="1" width="7.109375" customWidth="1"/>
    <col min="2" max="2" width="5.88671875" customWidth="1"/>
    <col min="3" max="3" width="4.5546875" customWidth="1"/>
    <col min="4" max="4" width="2.33203125" customWidth="1"/>
    <col min="5" max="5" width="5.5546875" customWidth="1"/>
    <col min="6" max="6" width="5.33203125" customWidth="1"/>
    <col min="7" max="7" width="13.109375" customWidth="1"/>
    <col min="8" max="8" width="13.77734375" customWidth="1"/>
    <col min="9" max="9" width="15.33203125" customWidth="1"/>
    <col min="10" max="10" width="19.21875" customWidth="1"/>
    <col min="11" max="11" width="5.88671875" customWidth="1"/>
    <col min="12" max="12" width="5.21875" customWidth="1"/>
    <col min="13" max="13" width="6.109375" customWidth="1"/>
    <col min="14" max="14" width="6.77734375" customWidth="1"/>
    <col min="15" max="15" width="6.33203125" customWidth="1"/>
    <col min="16" max="16" width="6.21875" customWidth="1"/>
    <col min="17" max="17" width="4" customWidth="1"/>
    <col min="18" max="18" width="3.6640625" customWidth="1"/>
    <col min="19" max="19" width="6.33203125" customWidth="1"/>
    <col min="20" max="20" width="11.6640625" customWidth="1"/>
  </cols>
  <sheetData>
    <row r="1" spans="1:20" ht="16.2" thickBot="1" x14ac:dyDescent="0.3">
      <c r="A1" s="220" t="s">
        <v>89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x14ac:dyDescent="0.25">
      <c r="A3" s="222" t="s">
        <v>90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"/>
      <c r="M5" s="2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3"/>
      <c r="N6" s="29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24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1"/>
      <c r="P7" s="1"/>
      <c r="Q7" s="1"/>
      <c r="R7" s="1"/>
      <c r="S7" s="7"/>
      <c r="T7" s="1"/>
    </row>
    <row r="8" spans="1:20" ht="13.8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28.8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0</v>
      </c>
      <c r="L11" s="181"/>
      <c r="M11" s="211">
        <v>997.7</v>
      </c>
      <c r="N11" s="212"/>
      <c r="O11" s="187">
        <f>'TRECHO 10'!O11:P11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19.2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f>M11</f>
        <v>997.7</v>
      </c>
      <c r="N12" s="212"/>
      <c r="O12" s="187">
        <f>'TRECHO 10'!O12:P12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x14ac:dyDescent="0.25">
      <c r="A15" s="8" t="s">
        <v>48</v>
      </c>
      <c r="B15" s="14"/>
      <c r="C15" s="15"/>
      <c r="D15" s="16"/>
      <c r="E15" s="14"/>
      <c r="F15" s="16"/>
      <c r="G15" s="201" t="s">
        <v>49</v>
      </c>
      <c r="H15" s="251"/>
      <c r="I15" s="251"/>
      <c r="J15" s="252"/>
      <c r="K15" s="14"/>
      <c r="L15" s="16"/>
      <c r="M15" s="20"/>
      <c r="N15" s="21"/>
      <c r="O15" s="14"/>
      <c r="P15" s="16"/>
      <c r="Q15" s="22"/>
      <c r="R15" s="23"/>
      <c r="S15" s="24"/>
      <c r="T15" s="25"/>
    </row>
    <row r="16" spans="1:20" x14ac:dyDescent="0.25">
      <c r="A16" s="5" t="s">
        <v>4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0</v>
      </c>
      <c r="L16" s="181"/>
      <c r="M16" s="211">
        <v>997.7</v>
      </c>
      <c r="N16" s="212"/>
      <c r="O16" s="187">
        <f>'TRECHO 10'!O16:P16</f>
        <v>0</v>
      </c>
      <c r="P16" s="188"/>
      <c r="Q16" s="189">
        <f t="shared" ref="Q16:Q17" si="0">((O16*($T$6/100))+O16)</f>
        <v>0</v>
      </c>
      <c r="R16" s="190"/>
      <c r="S16" s="191"/>
      <c r="T16" s="151">
        <f>Q16*M16</f>
        <v>0</v>
      </c>
    </row>
    <row r="17" spans="1:20" ht="33.6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39.908000000000001</v>
      </c>
      <c r="N17" s="188"/>
      <c r="O17" s="187">
        <f>'TRECHO 10'!O17:P17</f>
        <v>0</v>
      </c>
      <c r="P17" s="188"/>
      <c r="Q17" s="189">
        <f t="shared" si="0"/>
        <v>0</v>
      </c>
      <c r="R17" s="190"/>
      <c r="S17" s="191"/>
      <c r="T17" s="151">
        <f>Q17*M17</f>
        <v>0</v>
      </c>
    </row>
    <row r="18" spans="1:20" x14ac:dyDescent="0.25">
      <c r="A18" s="8" t="s">
        <v>53</v>
      </c>
      <c r="B18" s="14"/>
      <c r="C18" s="15"/>
      <c r="D18" s="16"/>
      <c r="E18" s="14"/>
      <c r="F18" s="16"/>
      <c r="G18" s="201" t="s">
        <v>91</v>
      </c>
      <c r="H18" s="251"/>
      <c r="I18" s="251"/>
      <c r="J18" s="252"/>
      <c r="K18" s="14"/>
      <c r="L18" s="16"/>
      <c r="M18" s="20"/>
      <c r="N18" s="21"/>
      <c r="O18" s="14"/>
      <c r="P18" s="16"/>
      <c r="Q18" s="22"/>
      <c r="R18" s="23"/>
      <c r="S18" s="24"/>
      <c r="T18" s="25"/>
    </row>
    <row r="19" spans="1:20" x14ac:dyDescent="0.25">
      <c r="A19" s="5" t="s">
        <v>55</v>
      </c>
      <c r="B19" s="175" t="s">
        <v>2</v>
      </c>
      <c r="C19" s="176"/>
      <c r="D19" s="177"/>
      <c r="E19" s="178">
        <v>72943</v>
      </c>
      <c r="F19" s="179"/>
      <c r="G19" s="175" t="s">
        <v>5</v>
      </c>
      <c r="H19" s="176"/>
      <c r="I19" s="176"/>
      <c r="J19" s="177"/>
      <c r="K19" s="180" t="s">
        <v>0</v>
      </c>
      <c r="L19" s="181"/>
      <c r="M19" s="211">
        <v>490.32</v>
      </c>
      <c r="N19" s="212"/>
      <c r="O19" s="187">
        <f>'TRECHO 10'!O16:P16</f>
        <v>0</v>
      </c>
      <c r="P19" s="188"/>
      <c r="Q19" s="189">
        <f t="shared" ref="Q19:Q20" si="1">((O19*($T$6/100))+O19)</f>
        <v>0</v>
      </c>
      <c r="R19" s="190"/>
      <c r="S19" s="191"/>
      <c r="T19" s="151">
        <f>Q19*M19</f>
        <v>0</v>
      </c>
    </row>
    <row r="20" spans="1:20" ht="31.2" customHeight="1" x14ac:dyDescent="0.25">
      <c r="A20" s="5" t="s">
        <v>56</v>
      </c>
      <c r="B20" s="175" t="s">
        <v>78</v>
      </c>
      <c r="C20" s="176"/>
      <c r="D20" s="177"/>
      <c r="E20" s="314">
        <v>2</v>
      </c>
      <c r="F20" s="315"/>
      <c r="G20" s="175" t="s">
        <v>50</v>
      </c>
      <c r="H20" s="176"/>
      <c r="I20" s="176"/>
      <c r="J20" s="177"/>
      <c r="K20" s="180" t="s">
        <v>6</v>
      </c>
      <c r="L20" s="181"/>
      <c r="M20" s="187">
        <f>M19*0.03</f>
        <v>14.7096</v>
      </c>
      <c r="N20" s="188"/>
      <c r="O20" s="189"/>
      <c r="P20" s="191"/>
      <c r="Q20" s="189">
        <f t="shared" si="1"/>
        <v>0</v>
      </c>
      <c r="R20" s="190"/>
      <c r="S20" s="191"/>
      <c r="T20" s="151">
        <f>Q20*M20</f>
        <v>0</v>
      </c>
    </row>
    <row r="21" spans="1:20" x14ac:dyDescent="0.25">
      <c r="A21" s="8" t="s">
        <v>92</v>
      </c>
      <c r="B21" s="14"/>
      <c r="C21" s="15"/>
      <c r="D21" s="16"/>
      <c r="E21" s="14"/>
      <c r="F21" s="16"/>
      <c r="G21" s="201" t="s">
        <v>54</v>
      </c>
      <c r="H21" s="251"/>
      <c r="I21" s="251"/>
      <c r="J21" s="252"/>
      <c r="K21" s="14"/>
      <c r="L21" s="16"/>
      <c r="M21" s="20"/>
      <c r="N21" s="21"/>
      <c r="O21" s="14"/>
      <c r="P21" s="16"/>
      <c r="Q21" s="22"/>
      <c r="R21" s="23"/>
      <c r="S21" s="24"/>
      <c r="T21" s="25"/>
    </row>
    <row r="22" spans="1:20" ht="26.4" customHeight="1" x14ac:dyDescent="0.25">
      <c r="A22" s="5" t="s">
        <v>7</v>
      </c>
      <c r="B22" s="175" t="s">
        <v>2</v>
      </c>
      <c r="C22" s="176"/>
      <c r="D22" s="177"/>
      <c r="E22" s="178">
        <v>93593</v>
      </c>
      <c r="F22" s="179"/>
      <c r="G22" s="175" t="s">
        <v>8</v>
      </c>
      <c r="H22" s="176"/>
      <c r="I22" s="176"/>
      <c r="J22" s="177"/>
      <c r="K22" s="180" t="s">
        <v>9</v>
      </c>
      <c r="L22" s="181"/>
      <c r="M22" s="211">
        <v>3550.3</v>
      </c>
      <c r="N22" s="212"/>
      <c r="O22" s="187">
        <f>'TRECHO 9'!O19:P19</f>
        <v>0</v>
      </c>
      <c r="P22" s="188"/>
      <c r="Q22" s="189">
        <f>((O22*($T$6/100))+O22)</f>
        <v>0</v>
      </c>
      <c r="R22" s="190"/>
      <c r="S22" s="191"/>
      <c r="T22" s="151">
        <f>Q22*M22</f>
        <v>0</v>
      </c>
    </row>
    <row r="23" spans="1:20" ht="21" customHeight="1" x14ac:dyDescent="0.25">
      <c r="A23" s="5" t="s">
        <v>10</v>
      </c>
      <c r="B23" s="213" t="s">
        <v>2</v>
      </c>
      <c r="C23" s="214"/>
      <c r="D23" s="215"/>
      <c r="E23" s="216">
        <v>72891</v>
      </c>
      <c r="F23" s="217"/>
      <c r="G23" s="213" t="s">
        <v>57</v>
      </c>
      <c r="H23" s="214"/>
      <c r="I23" s="214"/>
      <c r="J23" s="215"/>
      <c r="K23" s="180" t="s">
        <v>58</v>
      </c>
      <c r="L23" s="181"/>
      <c r="M23" s="211">
        <f>M20+M17</f>
        <v>54.617600000000003</v>
      </c>
      <c r="N23" s="212"/>
      <c r="O23" s="187">
        <f>'TRECHO 9'!O20:P20</f>
        <v>0</v>
      </c>
      <c r="P23" s="188"/>
      <c r="Q23" s="189">
        <f t="shared" ref="Q23" si="2">((O23*($T$6/100))+O23)</f>
        <v>0</v>
      </c>
      <c r="R23" s="190"/>
      <c r="S23" s="191"/>
      <c r="T23" s="151">
        <f>Q23*M23</f>
        <v>0</v>
      </c>
    </row>
    <row r="24" spans="1:20" x14ac:dyDescent="0.25">
      <c r="A24" s="195" t="s">
        <v>36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7"/>
      <c r="T24" s="155">
        <f>SUM(T16:T23)</f>
        <v>0</v>
      </c>
    </row>
    <row r="25" spans="1:20" ht="13.8" customHeight="1" x14ac:dyDescent="0.25">
      <c r="A25" s="8">
        <v>3</v>
      </c>
      <c r="B25" s="198"/>
      <c r="C25" s="199"/>
      <c r="D25" s="200"/>
      <c r="E25" s="198"/>
      <c r="F25" s="200"/>
      <c r="G25" s="201" t="s">
        <v>59</v>
      </c>
      <c r="H25" s="199"/>
      <c r="I25" s="199"/>
      <c r="J25" s="200"/>
      <c r="K25" s="198"/>
      <c r="L25" s="200"/>
      <c r="M25" s="204"/>
      <c r="N25" s="205"/>
      <c r="O25" s="198"/>
      <c r="P25" s="200"/>
      <c r="Q25" s="206"/>
      <c r="R25" s="207"/>
      <c r="S25" s="208"/>
      <c r="T25" s="153"/>
    </row>
    <row r="26" spans="1:20" x14ac:dyDescent="0.25">
      <c r="A26" s="8" t="s">
        <v>42</v>
      </c>
      <c r="B26" s="14"/>
      <c r="C26" s="15"/>
      <c r="D26" s="16"/>
      <c r="E26" s="14"/>
      <c r="F26" s="16"/>
      <c r="G26" s="201" t="s">
        <v>38</v>
      </c>
      <c r="H26" s="251"/>
      <c r="I26" s="251"/>
      <c r="J26" s="252"/>
      <c r="K26" s="14"/>
      <c r="L26" s="16"/>
      <c r="M26" s="20"/>
      <c r="N26" s="21"/>
      <c r="O26" s="14"/>
      <c r="P26" s="16"/>
      <c r="Q26" s="22"/>
      <c r="R26" s="23"/>
      <c r="S26" s="24"/>
      <c r="T26" s="25"/>
    </row>
    <row r="27" spans="1:20" ht="21.6" customHeight="1" x14ac:dyDescent="0.25">
      <c r="A27" s="9" t="s">
        <v>60</v>
      </c>
      <c r="B27" s="175" t="s">
        <v>2</v>
      </c>
      <c r="C27" s="176"/>
      <c r="D27" s="177"/>
      <c r="E27" s="178">
        <v>72947</v>
      </c>
      <c r="F27" s="179"/>
      <c r="G27" s="175" t="s">
        <v>11</v>
      </c>
      <c r="H27" s="176"/>
      <c r="I27" s="176"/>
      <c r="J27" s="177"/>
      <c r="K27" s="180" t="s">
        <v>0</v>
      </c>
      <c r="L27" s="181"/>
      <c r="M27" s="187">
        <v>62.94</v>
      </c>
      <c r="N27" s="188"/>
      <c r="O27" s="187">
        <f>'TRECHO 9'!O24:P24</f>
        <v>0</v>
      </c>
      <c r="P27" s="188"/>
      <c r="Q27" s="189">
        <f t="shared" ref="Q27" si="3">((O27*($T$6/100))+O27)</f>
        <v>0</v>
      </c>
      <c r="R27" s="190"/>
      <c r="S27" s="191"/>
      <c r="T27" s="151">
        <f>Q27*M27</f>
        <v>0</v>
      </c>
    </row>
    <row r="28" spans="1:20" x14ac:dyDescent="0.25">
      <c r="A28" s="8" t="s">
        <v>61</v>
      </c>
      <c r="B28" s="198"/>
      <c r="C28" s="199"/>
      <c r="D28" s="200"/>
      <c r="E28" s="198"/>
      <c r="F28" s="200"/>
      <c r="G28" s="201" t="s">
        <v>39</v>
      </c>
      <c r="H28" s="199"/>
      <c r="I28" s="199"/>
      <c r="J28" s="200"/>
      <c r="K28" s="198"/>
      <c r="L28" s="200"/>
      <c r="M28" s="204"/>
      <c r="N28" s="205"/>
      <c r="O28" s="198"/>
      <c r="P28" s="200"/>
      <c r="Q28" s="206"/>
      <c r="R28" s="207"/>
      <c r="S28" s="208"/>
      <c r="T28" s="153"/>
    </row>
    <row r="29" spans="1:20" x14ac:dyDescent="0.25">
      <c r="A29" s="5" t="s">
        <v>66</v>
      </c>
      <c r="B29" s="175" t="s">
        <v>62</v>
      </c>
      <c r="C29" s="176"/>
      <c r="D29" s="177"/>
      <c r="E29" s="180">
        <v>7264</v>
      </c>
      <c r="F29" s="181"/>
      <c r="G29" s="175" t="s">
        <v>63</v>
      </c>
      <c r="H29" s="209"/>
      <c r="I29" s="209"/>
      <c r="J29" s="210"/>
      <c r="K29" s="180" t="s">
        <v>12</v>
      </c>
      <c r="L29" s="181"/>
      <c r="M29" s="187">
        <v>0.99</v>
      </c>
      <c r="N29" s="188"/>
      <c r="O29" s="187">
        <f>'TRECHO 9'!O26:P26</f>
        <v>0</v>
      </c>
      <c r="P29" s="188"/>
      <c r="Q29" s="189">
        <f t="shared" ref="Q29:Q33" si="4">((O29*($T$6/100))+O29)</f>
        <v>0</v>
      </c>
      <c r="R29" s="190"/>
      <c r="S29" s="191"/>
      <c r="T29" s="151">
        <f t="shared" ref="T29:T33" si="5">Q29*M29</f>
        <v>0</v>
      </c>
    </row>
    <row r="30" spans="1:20" ht="19.8" customHeight="1" x14ac:dyDescent="0.25">
      <c r="A30" s="5" t="s">
        <v>67</v>
      </c>
      <c r="B30" s="175" t="s">
        <v>64</v>
      </c>
      <c r="C30" s="176"/>
      <c r="D30" s="177"/>
      <c r="E30" s="180">
        <v>7696</v>
      </c>
      <c r="F30" s="181"/>
      <c r="G30" s="175" t="s">
        <v>65</v>
      </c>
      <c r="H30" s="209"/>
      <c r="I30" s="209"/>
      <c r="J30" s="210"/>
      <c r="K30" s="180" t="s">
        <v>71</v>
      </c>
      <c r="L30" s="181"/>
      <c r="M30" s="187">
        <v>8.1</v>
      </c>
      <c r="N30" s="188"/>
      <c r="O30" s="187">
        <f>'TRECHO 9'!O28:P28</f>
        <v>0</v>
      </c>
      <c r="P30" s="188"/>
      <c r="Q30" s="189">
        <f t="shared" si="4"/>
        <v>0</v>
      </c>
      <c r="R30" s="190"/>
      <c r="S30" s="191"/>
      <c r="T30" s="151">
        <f t="shared" si="5"/>
        <v>0</v>
      </c>
    </row>
    <row r="31" spans="1:20" ht="20.399999999999999" customHeight="1" x14ac:dyDescent="0.25">
      <c r="A31" s="5" t="s">
        <v>68</v>
      </c>
      <c r="B31" s="175" t="s">
        <v>2</v>
      </c>
      <c r="C31" s="176"/>
      <c r="D31" s="177"/>
      <c r="E31" s="178">
        <v>96522</v>
      </c>
      <c r="F31" s="179"/>
      <c r="G31" s="175" t="s">
        <v>13</v>
      </c>
      <c r="H31" s="176"/>
      <c r="I31" s="176"/>
      <c r="J31" s="177"/>
      <c r="K31" s="180" t="s">
        <v>14</v>
      </c>
      <c r="L31" s="181"/>
      <c r="M31" s="187">
        <v>0.14000000000000001</v>
      </c>
      <c r="N31" s="188"/>
      <c r="O31" s="187">
        <f>'TRECHO 9'!O29:P29</f>
        <v>0</v>
      </c>
      <c r="P31" s="188"/>
      <c r="Q31" s="189">
        <f t="shared" si="4"/>
        <v>0</v>
      </c>
      <c r="R31" s="190"/>
      <c r="S31" s="191"/>
      <c r="T31" s="151">
        <f t="shared" si="5"/>
        <v>0</v>
      </c>
    </row>
    <row r="32" spans="1:20" ht="18.600000000000001" customHeight="1" x14ac:dyDescent="0.25">
      <c r="A32" s="5" t="s">
        <v>69</v>
      </c>
      <c r="B32" s="175" t="s">
        <v>2</v>
      </c>
      <c r="C32" s="176"/>
      <c r="D32" s="177"/>
      <c r="E32" s="178">
        <v>94965</v>
      </c>
      <c r="F32" s="179"/>
      <c r="G32" s="175" t="s">
        <v>15</v>
      </c>
      <c r="H32" s="176"/>
      <c r="I32" s="176"/>
      <c r="J32" s="177"/>
      <c r="K32" s="180" t="s">
        <v>14</v>
      </c>
      <c r="L32" s="181"/>
      <c r="M32" s="187">
        <v>0.14000000000000001</v>
      </c>
      <c r="N32" s="188"/>
      <c r="O32" s="187">
        <f>'TRECHO 9'!O30:P30</f>
        <v>0</v>
      </c>
      <c r="P32" s="188"/>
      <c r="Q32" s="189">
        <f t="shared" si="4"/>
        <v>0</v>
      </c>
      <c r="R32" s="190"/>
      <c r="S32" s="191"/>
      <c r="T32" s="151">
        <f t="shared" si="5"/>
        <v>0</v>
      </c>
    </row>
    <row r="33" spans="1:20" x14ac:dyDescent="0.25">
      <c r="A33" s="5" t="s">
        <v>70</v>
      </c>
      <c r="B33" s="175" t="s">
        <v>2</v>
      </c>
      <c r="C33" s="176"/>
      <c r="D33" s="177"/>
      <c r="E33" s="175" t="s">
        <v>16</v>
      </c>
      <c r="F33" s="177"/>
      <c r="G33" s="175" t="s">
        <v>17</v>
      </c>
      <c r="H33" s="176"/>
      <c r="I33" s="176"/>
      <c r="J33" s="177"/>
      <c r="K33" s="180" t="s">
        <v>14</v>
      </c>
      <c r="L33" s="181"/>
      <c r="M33" s="187">
        <v>0.14000000000000001</v>
      </c>
      <c r="N33" s="188"/>
      <c r="O33" s="187">
        <f>'TRECHO 9'!O31:P31</f>
        <v>0</v>
      </c>
      <c r="P33" s="188"/>
      <c r="Q33" s="189">
        <f t="shared" si="4"/>
        <v>0</v>
      </c>
      <c r="R33" s="190"/>
      <c r="S33" s="191"/>
      <c r="T33" s="151">
        <f t="shared" si="5"/>
        <v>0</v>
      </c>
    </row>
    <row r="34" spans="1:20" x14ac:dyDescent="0.25">
      <c r="A34" s="195" t="s">
        <v>40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7"/>
      <c r="T34" s="155">
        <f>SUM(T27:T33)</f>
        <v>0</v>
      </c>
    </row>
    <row r="35" spans="1:20" x14ac:dyDescent="0.25">
      <c r="A35" s="8">
        <v>4</v>
      </c>
      <c r="B35" s="198"/>
      <c r="C35" s="199"/>
      <c r="D35" s="200"/>
      <c r="E35" s="198"/>
      <c r="F35" s="200"/>
      <c r="G35" s="201" t="s">
        <v>77</v>
      </c>
      <c r="H35" s="202"/>
      <c r="I35" s="202"/>
      <c r="J35" s="203"/>
      <c r="K35" s="198"/>
      <c r="L35" s="200"/>
      <c r="M35" s="204"/>
      <c r="N35" s="205"/>
      <c r="O35" s="198"/>
      <c r="P35" s="200"/>
      <c r="Q35" s="206"/>
      <c r="R35" s="207"/>
      <c r="S35" s="208"/>
      <c r="T35" s="161"/>
    </row>
    <row r="36" spans="1:20" x14ac:dyDescent="0.25">
      <c r="A36" s="5" t="s">
        <v>73</v>
      </c>
      <c r="B36" s="175" t="s">
        <v>78</v>
      </c>
      <c r="C36" s="176"/>
      <c r="D36" s="177"/>
      <c r="E36" s="178">
        <v>3</v>
      </c>
      <c r="F36" s="179"/>
      <c r="G36" s="175" t="s">
        <v>79</v>
      </c>
      <c r="H36" s="176" t="s">
        <v>79</v>
      </c>
      <c r="I36" s="176" t="s">
        <v>79</v>
      </c>
      <c r="J36" s="177" t="s">
        <v>79</v>
      </c>
      <c r="K36" s="180" t="s">
        <v>30</v>
      </c>
      <c r="L36" s="181"/>
      <c r="M36" s="187">
        <v>2</v>
      </c>
      <c r="N36" s="188"/>
      <c r="O36" s="187">
        <f>'TRECHO 9'!O34:P34</f>
        <v>0</v>
      </c>
      <c r="P36" s="188"/>
      <c r="Q36" s="189">
        <f t="shared" ref="Q36:Q39" si="6">((O36*($T$6/100))+O36)</f>
        <v>0</v>
      </c>
      <c r="R36" s="190"/>
      <c r="S36" s="191"/>
      <c r="T36" s="151">
        <f t="shared" ref="T36:T39" si="7">Q36*M36</f>
        <v>0</v>
      </c>
    </row>
    <row r="37" spans="1:20" x14ac:dyDescent="0.25">
      <c r="A37" s="5" t="s">
        <v>74</v>
      </c>
      <c r="B37" s="175" t="s">
        <v>78</v>
      </c>
      <c r="C37" s="176"/>
      <c r="D37" s="177"/>
      <c r="E37" s="178">
        <v>4</v>
      </c>
      <c r="F37" s="179"/>
      <c r="G37" s="175" t="s">
        <v>80</v>
      </c>
      <c r="H37" s="176" t="s">
        <v>80</v>
      </c>
      <c r="I37" s="176" t="s">
        <v>80</v>
      </c>
      <c r="J37" s="177" t="s">
        <v>80</v>
      </c>
      <c r="K37" s="180" t="s">
        <v>30</v>
      </c>
      <c r="L37" s="181"/>
      <c r="M37" s="187">
        <v>2</v>
      </c>
      <c r="N37" s="188"/>
      <c r="O37" s="187">
        <f>'TRECHO 9'!O35:P35</f>
        <v>0</v>
      </c>
      <c r="P37" s="188"/>
      <c r="Q37" s="189">
        <f t="shared" si="6"/>
        <v>0</v>
      </c>
      <c r="R37" s="190"/>
      <c r="S37" s="191"/>
      <c r="T37" s="151">
        <f t="shared" si="7"/>
        <v>0</v>
      </c>
    </row>
    <row r="38" spans="1:20" x14ac:dyDescent="0.25">
      <c r="A38" s="5" t="s">
        <v>75</v>
      </c>
      <c r="B38" s="175" t="s">
        <v>78</v>
      </c>
      <c r="C38" s="176"/>
      <c r="D38" s="177"/>
      <c r="E38" s="178">
        <v>5</v>
      </c>
      <c r="F38" s="179"/>
      <c r="G38" s="175" t="s">
        <v>81</v>
      </c>
      <c r="H38" s="176" t="s">
        <v>81</v>
      </c>
      <c r="I38" s="176" t="s">
        <v>81</v>
      </c>
      <c r="J38" s="177" t="s">
        <v>81</v>
      </c>
      <c r="K38" s="180" t="s">
        <v>30</v>
      </c>
      <c r="L38" s="181"/>
      <c r="M38" s="187">
        <v>2</v>
      </c>
      <c r="N38" s="188"/>
      <c r="O38" s="187">
        <f>'TRECHO 9'!O36:P36</f>
        <v>0</v>
      </c>
      <c r="P38" s="188"/>
      <c r="Q38" s="189">
        <f t="shared" si="6"/>
        <v>0</v>
      </c>
      <c r="R38" s="190"/>
      <c r="S38" s="191"/>
      <c r="T38" s="151">
        <f t="shared" si="7"/>
        <v>0</v>
      </c>
    </row>
    <row r="39" spans="1:20" x14ac:dyDescent="0.25">
      <c r="A39" s="5" t="s">
        <v>76</v>
      </c>
      <c r="B39" s="175" t="s">
        <v>78</v>
      </c>
      <c r="C39" s="176"/>
      <c r="D39" s="177"/>
      <c r="E39" s="178">
        <v>6</v>
      </c>
      <c r="F39" s="179"/>
      <c r="G39" s="175" t="s">
        <v>82</v>
      </c>
      <c r="H39" s="176" t="s">
        <v>82</v>
      </c>
      <c r="I39" s="176" t="s">
        <v>82</v>
      </c>
      <c r="J39" s="177" t="s">
        <v>82</v>
      </c>
      <c r="K39" s="180" t="s">
        <v>30</v>
      </c>
      <c r="L39" s="181"/>
      <c r="M39" s="187">
        <v>2</v>
      </c>
      <c r="N39" s="188"/>
      <c r="O39" s="187">
        <f>'TRECHO 9'!O37:P37</f>
        <v>0</v>
      </c>
      <c r="P39" s="188"/>
      <c r="Q39" s="189">
        <f t="shared" si="6"/>
        <v>0</v>
      </c>
      <c r="R39" s="190"/>
      <c r="S39" s="191"/>
      <c r="T39" s="151">
        <f t="shared" si="7"/>
        <v>0</v>
      </c>
    </row>
    <row r="40" spans="1:20" x14ac:dyDescent="0.25">
      <c r="A40" s="195" t="s">
        <v>41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  <c r="T40" s="155">
        <f>SUM(T36:T39)</f>
        <v>0</v>
      </c>
    </row>
    <row r="41" spans="1:20" x14ac:dyDescent="0.25">
      <c r="A41" s="195" t="s">
        <v>32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7"/>
      <c r="T41" s="155">
        <f>T40+T34+T24+T13</f>
        <v>0</v>
      </c>
    </row>
    <row r="42" spans="1:20" x14ac:dyDescent="0.2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</row>
    <row r="43" spans="1:20" ht="13.2" customHeight="1" x14ac:dyDescent="0.25">
      <c r="A43" s="192" t="s">
        <v>18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</row>
    <row r="44" spans="1:20" x14ac:dyDescent="0.25">
      <c r="A44" s="184" t="s">
        <v>100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</row>
    <row r="45" spans="1:20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ht="13.2" customHeight="1" x14ac:dyDescent="0.25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</row>
    <row r="47" spans="1:20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30"/>
      <c r="K47" s="30"/>
      <c r="L47" s="26"/>
      <c r="M47" s="26"/>
      <c r="N47" s="30"/>
      <c r="O47" s="30"/>
      <c r="P47" s="30"/>
      <c r="Q47" s="30"/>
      <c r="R47" s="30"/>
      <c r="S47" s="26"/>
      <c r="T47" s="26"/>
    </row>
    <row r="48" spans="1:20" ht="39.6" customHeight="1" x14ac:dyDescent="0.25">
      <c r="A48" s="10"/>
      <c r="B48" s="27"/>
      <c r="C48" s="182"/>
      <c r="D48" s="182"/>
      <c r="E48" s="182"/>
      <c r="F48" s="182"/>
      <c r="G48" s="27"/>
      <c r="H48" s="27"/>
      <c r="I48" s="27"/>
      <c r="J48" s="194"/>
      <c r="K48" s="194"/>
      <c r="L48" s="27"/>
      <c r="M48" s="27"/>
      <c r="N48" s="194"/>
      <c r="O48" s="194"/>
      <c r="P48" s="194"/>
      <c r="Q48" s="194"/>
      <c r="R48" s="194"/>
      <c r="S48" s="27"/>
      <c r="T48" s="27"/>
    </row>
  </sheetData>
  <mergeCells count="195">
    <mergeCell ref="A41:S41"/>
    <mergeCell ref="A42:T42"/>
    <mergeCell ref="A43:T43"/>
    <mergeCell ref="A46:T46"/>
    <mergeCell ref="C48:F48"/>
    <mergeCell ref="B39:D39"/>
    <mergeCell ref="E39:F39"/>
    <mergeCell ref="G39:J39"/>
    <mergeCell ref="K39:L39"/>
    <mergeCell ref="M39:N39"/>
    <mergeCell ref="O39:P39"/>
    <mergeCell ref="Q39:S39"/>
    <mergeCell ref="A40:S40"/>
    <mergeCell ref="A44:T44"/>
    <mergeCell ref="J48:K48"/>
    <mergeCell ref="N48:R48"/>
    <mergeCell ref="B37:D37"/>
    <mergeCell ref="E37:F37"/>
    <mergeCell ref="G37:J37"/>
    <mergeCell ref="K37:L37"/>
    <mergeCell ref="M37:N37"/>
    <mergeCell ref="O37:P37"/>
    <mergeCell ref="Q37:S37"/>
    <mergeCell ref="B38:D38"/>
    <mergeCell ref="E38:F38"/>
    <mergeCell ref="G38:J38"/>
    <mergeCell ref="K38:L38"/>
    <mergeCell ref="M38:N38"/>
    <mergeCell ref="O38:P38"/>
    <mergeCell ref="Q38:S38"/>
    <mergeCell ref="B35:D35"/>
    <mergeCell ref="E35:F35"/>
    <mergeCell ref="G35:J35"/>
    <mergeCell ref="K35:L35"/>
    <mergeCell ref="M35:N35"/>
    <mergeCell ref="O35:P35"/>
    <mergeCell ref="Q35:S35"/>
    <mergeCell ref="B36:D36"/>
    <mergeCell ref="E36:F36"/>
    <mergeCell ref="G36:J36"/>
    <mergeCell ref="K36:L36"/>
    <mergeCell ref="M36:N36"/>
    <mergeCell ref="O36:P36"/>
    <mergeCell ref="Q36:S36"/>
    <mergeCell ref="B33:D33"/>
    <mergeCell ref="E33:F33"/>
    <mergeCell ref="G33:J33"/>
    <mergeCell ref="K33:L33"/>
    <mergeCell ref="M33:N33"/>
    <mergeCell ref="O33:P33"/>
    <mergeCell ref="Q33:S33"/>
    <mergeCell ref="A34:S34"/>
    <mergeCell ref="B31:D31"/>
    <mergeCell ref="E31:F31"/>
    <mergeCell ref="G31:J31"/>
    <mergeCell ref="K31:L31"/>
    <mergeCell ref="M31:N31"/>
    <mergeCell ref="O31:P31"/>
    <mergeCell ref="Q31:S31"/>
    <mergeCell ref="B32:D32"/>
    <mergeCell ref="E32:F32"/>
    <mergeCell ref="G32:J32"/>
    <mergeCell ref="K32:L32"/>
    <mergeCell ref="M32:N32"/>
    <mergeCell ref="O32:P32"/>
    <mergeCell ref="Q32:S32"/>
    <mergeCell ref="Q28:S28"/>
    <mergeCell ref="B28:D28"/>
    <mergeCell ref="E28:F28"/>
    <mergeCell ref="G28:J28"/>
    <mergeCell ref="K28:L28"/>
    <mergeCell ref="M28:N28"/>
    <mergeCell ref="O28:P28"/>
    <mergeCell ref="B29:D29"/>
    <mergeCell ref="E29:F29"/>
    <mergeCell ref="G29:J29"/>
    <mergeCell ref="K29:L29"/>
    <mergeCell ref="M29:N29"/>
    <mergeCell ref="O29:P29"/>
    <mergeCell ref="Q29:S29"/>
    <mergeCell ref="B30:D30"/>
    <mergeCell ref="E30:F30"/>
    <mergeCell ref="G30:J30"/>
    <mergeCell ref="K30:L30"/>
    <mergeCell ref="M30:N30"/>
    <mergeCell ref="O30:P30"/>
    <mergeCell ref="Q30:S30"/>
    <mergeCell ref="Q25:S25"/>
    <mergeCell ref="B27:D27"/>
    <mergeCell ref="E27:F27"/>
    <mergeCell ref="G27:J27"/>
    <mergeCell ref="K27:L27"/>
    <mergeCell ref="M27:N27"/>
    <mergeCell ref="B25:D25"/>
    <mergeCell ref="E25:F25"/>
    <mergeCell ref="G25:J25"/>
    <mergeCell ref="K25:L25"/>
    <mergeCell ref="M25:N25"/>
    <mergeCell ref="O25:P25"/>
    <mergeCell ref="O27:P27"/>
    <mergeCell ref="Q27:S27"/>
    <mergeCell ref="G26:J26"/>
    <mergeCell ref="A24:S24"/>
    <mergeCell ref="B23:D23"/>
    <mergeCell ref="E23:F23"/>
    <mergeCell ref="G23:J23"/>
    <mergeCell ref="K23:L23"/>
    <mergeCell ref="M23:N23"/>
    <mergeCell ref="O23:P23"/>
    <mergeCell ref="Q23:S23"/>
    <mergeCell ref="B22:D22"/>
    <mergeCell ref="E22:F22"/>
    <mergeCell ref="G22:J22"/>
    <mergeCell ref="K22:L22"/>
    <mergeCell ref="M22:N22"/>
    <mergeCell ref="O22:P22"/>
    <mergeCell ref="Q22:S22"/>
    <mergeCell ref="G21:J21"/>
    <mergeCell ref="B20:D20"/>
    <mergeCell ref="E20:F20"/>
    <mergeCell ref="G20:J20"/>
    <mergeCell ref="K20:L20"/>
    <mergeCell ref="M20:N20"/>
    <mergeCell ref="O20:P20"/>
    <mergeCell ref="Q20:S20"/>
    <mergeCell ref="B19:D19"/>
    <mergeCell ref="E19:F19"/>
    <mergeCell ref="G19:J19"/>
    <mergeCell ref="K19:L19"/>
    <mergeCell ref="M19:N19"/>
    <mergeCell ref="O19:P19"/>
    <mergeCell ref="Q19:S19"/>
    <mergeCell ref="G18:J18"/>
    <mergeCell ref="B17:D17"/>
    <mergeCell ref="E17:F17"/>
    <mergeCell ref="G17:J17"/>
    <mergeCell ref="K17:L17"/>
    <mergeCell ref="M17:N17"/>
    <mergeCell ref="O17:P17"/>
    <mergeCell ref="Q17:S17"/>
    <mergeCell ref="B16:D16"/>
    <mergeCell ref="E16:F16"/>
    <mergeCell ref="G16:J16"/>
    <mergeCell ref="K16:L16"/>
    <mergeCell ref="M16:N16"/>
    <mergeCell ref="O16:P16"/>
    <mergeCell ref="G15:J15"/>
    <mergeCell ref="Q16:S16"/>
    <mergeCell ref="B14:D14"/>
    <mergeCell ref="E14:F14"/>
    <mergeCell ref="G14:J14"/>
    <mergeCell ref="K14:L14"/>
    <mergeCell ref="M14:N14"/>
    <mergeCell ref="O14:P14"/>
    <mergeCell ref="Q14:S14"/>
    <mergeCell ref="A13:S13"/>
    <mergeCell ref="B12:D12"/>
    <mergeCell ref="E12:F12"/>
    <mergeCell ref="G12:J12"/>
    <mergeCell ref="K12:L12"/>
    <mergeCell ref="M12:N12"/>
    <mergeCell ref="O12:P12"/>
    <mergeCell ref="Q12:S12"/>
    <mergeCell ref="B11:D11"/>
    <mergeCell ref="E11:F11"/>
    <mergeCell ref="G11:J11"/>
    <mergeCell ref="K11:L11"/>
    <mergeCell ref="M11:N11"/>
    <mergeCell ref="O11:P11"/>
    <mergeCell ref="Q11:S11"/>
    <mergeCell ref="B10:D10"/>
    <mergeCell ref="E10:F10"/>
    <mergeCell ref="G10:J10"/>
    <mergeCell ref="K10:L10"/>
    <mergeCell ref="M10:N10"/>
    <mergeCell ref="O10:P10"/>
    <mergeCell ref="Q10:S10"/>
    <mergeCell ref="B9:D9"/>
    <mergeCell ref="E9:F9"/>
    <mergeCell ref="G9:J9"/>
    <mergeCell ref="K9:L9"/>
    <mergeCell ref="M9:N9"/>
    <mergeCell ref="O9:P9"/>
    <mergeCell ref="Q9:S9"/>
    <mergeCell ref="A1:T1"/>
    <mergeCell ref="A2:I2"/>
    <mergeCell ref="A3:I3"/>
    <mergeCell ref="A4:M4"/>
    <mergeCell ref="A5:K5"/>
    <mergeCell ref="O5:P5"/>
    <mergeCell ref="Q5:S5"/>
    <mergeCell ref="A6:L6"/>
    <mergeCell ref="O6:P6"/>
    <mergeCell ref="Q6:S6"/>
    <mergeCell ref="A8:T8"/>
  </mergeCells>
  <pageMargins left="0.511811024" right="0.511811024" top="0.78740157499999996" bottom="0.78740157499999996" header="0.31496062000000002" footer="0.31496062000000002"/>
  <pageSetup paperSize="9" scale="99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22" workbookViewId="0">
      <selection activeCell="A43" sqref="A43:T45"/>
    </sheetView>
  </sheetViews>
  <sheetFormatPr defaultRowHeight="13.2" x14ac:dyDescent="0.25"/>
  <cols>
    <col min="1" max="1" width="6.88671875" customWidth="1"/>
    <col min="2" max="2" width="4.77734375" customWidth="1"/>
    <col min="3" max="3" width="3.6640625" customWidth="1"/>
    <col min="4" max="4" width="4.33203125" customWidth="1"/>
    <col min="5" max="5" width="6" customWidth="1"/>
    <col min="6" max="6" width="5.33203125" customWidth="1"/>
    <col min="7" max="7" width="15" customWidth="1"/>
    <col min="8" max="8" width="14.21875" customWidth="1"/>
    <col min="9" max="9" width="14.6640625" customWidth="1"/>
    <col min="10" max="10" width="17.6640625" customWidth="1"/>
    <col min="11" max="11" width="5.77734375" customWidth="1"/>
    <col min="12" max="12" width="4.77734375" customWidth="1"/>
    <col min="13" max="13" width="5.109375" customWidth="1"/>
    <col min="14" max="14" width="6.21875" customWidth="1"/>
    <col min="15" max="15" width="5" customWidth="1"/>
    <col min="16" max="16" width="7.21875" customWidth="1"/>
    <col min="17" max="17" width="5.44140625" customWidth="1"/>
    <col min="18" max="18" width="4.33203125" customWidth="1"/>
    <col min="19" max="19" width="5" customWidth="1"/>
    <col min="20" max="20" width="12.33203125" customWidth="1"/>
  </cols>
  <sheetData>
    <row r="1" spans="1:20" ht="16.2" thickBot="1" x14ac:dyDescent="0.3">
      <c r="A1" s="220" t="s">
        <v>93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ht="13.2" customHeight="1" x14ac:dyDescent="0.25">
      <c r="A3" s="222" t="s">
        <v>94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"/>
      <c r="M5" s="2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3"/>
      <c r="N6" s="29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13.8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1"/>
      <c r="P7" s="1"/>
      <c r="Q7" s="1"/>
      <c r="R7" s="1"/>
      <c r="S7" s="7"/>
      <c r="T7" s="1"/>
    </row>
    <row r="8" spans="1:20" ht="13.8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19.2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95</v>
      </c>
      <c r="R9" s="231"/>
      <c r="S9" s="230"/>
      <c r="T9" s="156" t="s">
        <v>32</v>
      </c>
    </row>
    <row r="10" spans="1:20" ht="13.2" customHeight="1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ht="13.2" customHeight="1" x14ac:dyDescent="0.25">
      <c r="A11" s="5" t="s">
        <v>1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0</v>
      </c>
      <c r="L11" s="181"/>
      <c r="M11" s="211">
        <v>1099.2</v>
      </c>
      <c r="N11" s="212"/>
      <c r="O11" s="187">
        <f>'TRECHO 11'!O11:P11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25.8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f>M11</f>
        <v>1099.2</v>
      </c>
      <c r="N12" s="212"/>
      <c r="O12" s="187">
        <f>'TRECHO 11'!O12:P12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ht="13.2" customHeight="1" x14ac:dyDescent="0.25">
      <c r="A15" s="8" t="s">
        <v>48</v>
      </c>
      <c r="B15" s="14"/>
      <c r="C15" s="15"/>
      <c r="D15" s="16"/>
      <c r="E15" s="14"/>
      <c r="F15" s="16"/>
      <c r="G15" s="201" t="s">
        <v>49</v>
      </c>
      <c r="H15" s="251"/>
      <c r="I15" s="251"/>
      <c r="J15" s="252"/>
      <c r="K15" s="14"/>
      <c r="L15" s="16"/>
      <c r="M15" s="20"/>
      <c r="N15" s="21"/>
      <c r="O15" s="14"/>
      <c r="P15" s="16"/>
      <c r="Q15" s="22"/>
      <c r="R15" s="23"/>
      <c r="S15" s="24"/>
      <c r="T15" s="25"/>
    </row>
    <row r="16" spans="1:20" x14ac:dyDescent="0.25">
      <c r="A16" s="5" t="s">
        <v>4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0</v>
      </c>
      <c r="L16" s="181"/>
      <c r="M16" s="211">
        <v>1099.2</v>
      </c>
      <c r="N16" s="212"/>
      <c r="O16" s="187">
        <f>'TRECHO 9'!O16:P16</f>
        <v>0</v>
      </c>
      <c r="P16" s="188"/>
      <c r="Q16" s="189">
        <f t="shared" ref="Q16:Q17" si="0">((O16*($T$6/100))+O16)</f>
        <v>0</v>
      </c>
      <c r="R16" s="190"/>
      <c r="S16" s="191"/>
      <c r="T16" s="151">
        <f>Q16*M16</f>
        <v>0</v>
      </c>
    </row>
    <row r="17" spans="1:20" ht="33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43.968000000000004</v>
      </c>
      <c r="N17" s="188"/>
      <c r="O17" s="187">
        <f>'TRECHO 9'!O17:P17</f>
        <v>0</v>
      </c>
      <c r="P17" s="188"/>
      <c r="Q17" s="189">
        <f t="shared" si="0"/>
        <v>0</v>
      </c>
      <c r="R17" s="190"/>
      <c r="S17" s="191"/>
      <c r="T17" s="151">
        <f>Q17*M17</f>
        <v>0</v>
      </c>
    </row>
    <row r="18" spans="1:20" ht="13.2" customHeight="1" x14ac:dyDescent="0.25">
      <c r="A18" s="8" t="s">
        <v>53</v>
      </c>
      <c r="B18" s="14"/>
      <c r="C18" s="15"/>
      <c r="D18" s="16"/>
      <c r="E18" s="14"/>
      <c r="F18" s="16"/>
      <c r="G18" s="201" t="s">
        <v>54</v>
      </c>
      <c r="H18" s="251"/>
      <c r="I18" s="251"/>
      <c r="J18" s="252"/>
      <c r="K18" s="14"/>
      <c r="L18" s="16"/>
      <c r="M18" s="20"/>
      <c r="N18" s="21"/>
      <c r="O18" s="14"/>
      <c r="P18" s="16"/>
      <c r="Q18" s="22"/>
      <c r="R18" s="23"/>
      <c r="S18" s="24"/>
      <c r="T18" s="25"/>
    </row>
    <row r="19" spans="1:20" ht="19.2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f>M17*65</f>
        <v>2857.92</v>
      </c>
      <c r="N19" s="212"/>
      <c r="O19" s="187">
        <f>'TRECHO 9'!O19:P19</f>
        <v>0</v>
      </c>
      <c r="P19" s="188"/>
      <c r="Q19" s="189">
        <f>((O19*($T$6/100))+O19)</f>
        <v>0</v>
      </c>
      <c r="R19" s="190"/>
      <c r="S19" s="191"/>
      <c r="T19" s="151">
        <f>Q19*M19</f>
        <v>0</v>
      </c>
    </row>
    <row r="20" spans="1:20" ht="22.2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180" t="s">
        <v>58</v>
      </c>
      <c r="L20" s="181"/>
      <c r="M20" s="211">
        <f>M17</f>
        <v>43.968000000000004</v>
      </c>
      <c r="N20" s="212"/>
      <c r="O20" s="187">
        <f>'TRECHO 9'!O20:P20</f>
        <v>0</v>
      </c>
      <c r="P20" s="188"/>
      <c r="Q20" s="189">
        <f t="shared" ref="Q20" si="1">((O20*($T$6/100))+O20)</f>
        <v>0</v>
      </c>
      <c r="R20" s="190"/>
      <c r="S20" s="191"/>
      <c r="T20" s="151">
        <f>Q20*M20</f>
        <v>0</v>
      </c>
    </row>
    <row r="21" spans="1:20" ht="13.2" customHeight="1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x14ac:dyDescent="0.25">
      <c r="A22" s="8">
        <v>3</v>
      </c>
      <c r="B22" s="198"/>
      <c r="C22" s="199"/>
      <c r="D22" s="200"/>
      <c r="E22" s="198"/>
      <c r="F22" s="200"/>
      <c r="G22" s="201" t="s">
        <v>59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x14ac:dyDescent="0.25">
      <c r="A23" s="8" t="s">
        <v>42</v>
      </c>
      <c r="B23" s="198"/>
      <c r="C23" s="199"/>
      <c r="D23" s="200"/>
      <c r="E23" s="198"/>
      <c r="F23" s="200"/>
      <c r="G23" s="201" t="s">
        <v>38</v>
      </c>
      <c r="H23" s="199"/>
      <c r="I23" s="199"/>
      <c r="J23" s="200"/>
      <c r="K23" s="14"/>
      <c r="L23" s="16"/>
      <c r="M23" s="20"/>
      <c r="N23" s="21"/>
      <c r="O23" s="14"/>
      <c r="P23" s="16"/>
      <c r="Q23" s="22"/>
      <c r="R23" s="23"/>
      <c r="S23" s="24"/>
      <c r="T23" s="25"/>
    </row>
    <row r="24" spans="1:20" ht="24.6" customHeight="1" x14ac:dyDescent="0.25">
      <c r="A24" s="9" t="s">
        <v>60</v>
      </c>
      <c r="B24" s="175" t="s">
        <v>2</v>
      </c>
      <c r="C24" s="176"/>
      <c r="D24" s="177"/>
      <c r="E24" s="178">
        <v>72947</v>
      </c>
      <c r="F24" s="179"/>
      <c r="G24" s="175" t="s">
        <v>11</v>
      </c>
      <c r="H24" s="176"/>
      <c r="I24" s="176"/>
      <c r="J24" s="177"/>
      <c r="K24" s="180" t="s">
        <v>0</v>
      </c>
      <c r="L24" s="181"/>
      <c r="M24" s="187">
        <v>66.150000000000006</v>
      </c>
      <c r="N24" s="188"/>
      <c r="O24" s="187">
        <f>'TRECHO 9'!O24:P24</f>
        <v>0</v>
      </c>
      <c r="P24" s="188"/>
      <c r="Q24" s="189">
        <f t="shared" ref="Q24" si="2">((O24*($T$6/100))+O24)</f>
        <v>0</v>
      </c>
      <c r="R24" s="190"/>
      <c r="S24" s="191"/>
      <c r="T24" s="151">
        <f>Q24*M24</f>
        <v>0</v>
      </c>
    </row>
    <row r="25" spans="1:20" ht="13.2" customHeight="1" x14ac:dyDescent="0.25">
      <c r="A25" s="8" t="s">
        <v>61</v>
      </c>
      <c r="B25" s="198"/>
      <c r="C25" s="199"/>
      <c r="D25" s="200"/>
      <c r="E25" s="198"/>
      <c r="F25" s="200"/>
      <c r="G25" s="201" t="s">
        <v>39</v>
      </c>
      <c r="H25" s="199"/>
      <c r="I25" s="199"/>
      <c r="J25" s="200"/>
      <c r="K25" s="198"/>
      <c r="L25" s="200"/>
      <c r="M25" s="204"/>
      <c r="N25" s="205"/>
      <c r="O25" s="198"/>
      <c r="P25" s="200"/>
      <c r="Q25" s="206"/>
      <c r="R25" s="207"/>
      <c r="S25" s="208"/>
      <c r="T25" s="153"/>
    </row>
    <row r="26" spans="1:20" ht="13.2" customHeight="1" x14ac:dyDescent="0.25">
      <c r="A26" s="5" t="s">
        <v>66</v>
      </c>
      <c r="B26" s="175" t="s">
        <v>62</v>
      </c>
      <c r="C26" s="176"/>
      <c r="D26" s="177"/>
      <c r="E26" s="180">
        <v>7264</v>
      </c>
      <c r="F26" s="181"/>
      <c r="G26" s="175" t="s">
        <v>63</v>
      </c>
      <c r="H26" s="209"/>
      <c r="I26" s="209"/>
      <c r="J26" s="210"/>
      <c r="K26" s="180" t="s">
        <v>12</v>
      </c>
      <c r="L26" s="181"/>
      <c r="M26" s="187">
        <v>0.4</v>
      </c>
      <c r="N26" s="188"/>
      <c r="O26" s="187">
        <f>'TRECHO 9'!O26:P26</f>
        <v>0</v>
      </c>
      <c r="P26" s="188"/>
      <c r="Q26" s="189">
        <f t="shared" ref="Q26:Q30" si="3">((O26*($T$6/100))+O26)</f>
        <v>0</v>
      </c>
      <c r="R26" s="190"/>
      <c r="S26" s="191"/>
      <c r="T26" s="151">
        <f t="shared" ref="T26:T30" si="4">Q26*M26</f>
        <v>0</v>
      </c>
    </row>
    <row r="27" spans="1:20" ht="18.600000000000001" customHeight="1" x14ac:dyDescent="0.25">
      <c r="A27" s="5" t="s">
        <v>67</v>
      </c>
      <c r="B27" s="175" t="s">
        <v>64</v>
      </c>
      <c r="C27" s="176"/>
      <c r="D27" s="177"/>
      <c r="E27" s="180">
        <v>7696</v>
      </c>
      <c r="F27" s="181"/>
      <c r="G27" s="175" t="s">
        <v>65</v>
      </c>
      <c r="H27" s="209"/>
      <c r="I27" s="209"/>
      <c r="J27" s="210"/>
      <c r="K27" s="180" t="s">
        <v>71</v>
      </c>
      <c r="L27" s="181"/>
      <c r="M27" s="187">
        <v>5.4</v>
      </c>
      <c r="N27" s="188"/>
      <c r="O27" s="187">
        <f>'TRECHO 9'!O28:P28</f>
        <v>0</v>
      </c>
      <c r="P27" s="188"/>
      <c r="Q27" s="189">
        <f t="shared" si="3"/>
        <v>0</v>
      </c>
      <c r="R27" s="190"/>
      <c r="S27" s="191"/>
      <c r="T27" s="151">
        <f t="shared" si="4"/>
        <v>0</v>
      </c>
    </row>
    <row r="28" spans="1:20" ht="21" customHeight="1" x14ac:dyDescent="0.25">
      <c r="A28" s="5" t="s">
        <v>68</v>
      </c>
      <c r="B28" s="175" t="s">
        <v>2</v>
      </c>
      <c r="C28" s="176"/>
      <c r="D28" s="177"/>
      <c r="E28" s="178">
        <v>96522</v>
      </c>
      <c r="F28" s="179"/>
      <c r="G28" s="175" t="s">
        <v>13</v>
      </c>
      <c r="H28" s="176"/>
      <c r="I28" s="176"/>
      <c r="J28" s="177"/>
      <c r="K28" s="180" t="s">
        <v>14</v>
      </c>
      <c r="L28" s="181"/>
      <c r="M28" s="187">
        <v>0.09</v>
      </c>
      <c r="N28" s="188"/>
      <c r="O28" s="187">
        <f>'TRECHO 9'!O29:P29</f>
        <v>0</v>
      </c>
      <c r="P28" s="188"/>
      <c r="Q28" s="189">
        <f t="shared" si="3"/>
        <v>0</v>
      </c>
      <c r="R28" s="190"/>
      <c r="S28" s="191"/>
      <c r="T28" s="151">
        <f t="shared" si="4"/>
        <v>0</v>
      </c>
    </row>
    <row r="29" spans="1:20" ht="21.6" customHeight="1" x14ac:dyDescent="0.25">
      <c r="A29" s="5" t="s">
        <v>69</v>
      </c>
      <c r="B29" s="175" t="s">
        <v>2</v>
      </c>
      <c r="C29" s="176"/>
      <c r="D29" s="177"/>
      <c r="E29" s="178">
        <v>94965</v>
      </c>
      <c r="F29" s="179"/>
      <c r="G29" s="175" t="s">
        <v>15</v>
      </c>
      <c r="H29" s="176"/>
      <c r="I29" s="176"/>
      <c r="J29" s="177"/>
      <c r="K29" s="180" t="s">
        <v>14</v>
      </c>
      <c r="L29" s="181"/>
      <c r="M29" s="187">
        <v>0.09</v>
      </c>
      <c r="N29" s="188"/>
      <c r="O29" s="187">
        <f>'TRECHO 9'!O30:P30</f>
        <v>0</v>
      </c>
      <c r="P29" s="188"/>
      <c r="Q29" s="189">
        <f t="shared" si="3"/>
        <v>0</v>
      </c>
      <c r="R29" s="190"/>
      <c r="S29" s="191"/>
      <c r="T29" s="151">
        <f t="shared" si="4"/>
        <v>0</v>
      </c>
    </row>
    <row r="30" spans="1:20" ht="13.2" customHeight="1" x14ac:dyDescent="0.25">
      <c r="A30" s="5" t="s">
        <v>70</v>
      </c>
      <c r="B30" s="175" t="s">
        <v>2</v>
      </c>
      <c r="C30" s="176"/>
      <c r="D30" s="177"/>
      <c r="E30" s="175" t="s">
        <v>16</v>
      </c>
      <c r="F30" s="177"/>
      <c r="G30" s="175" t="s">
        <v>17</v>
      </c>
      <c r="H30" s="176"/>
      <c r="I30" s="176"/>
      <c r="J30" s="177"/>
      <c r="K30" s="180" t="s">
        <v>14</v>
      </c>
      <c r="L30" s="181"/>
      <c r="M30" s="187">
        <v>0.09</v>
      </c>
      <c r="N30" s="188"/>
      <c r="O30" s="187">
        <f>'TRECHO 9'!O31:P31</f>
        <v>0</v>
      </c>
      <c r="P30" s="188"/>
      <c r="Q30" s="189">
        <f t="shared" si="3"/>
        <v>0</v>
      </c>
      <c r="R30" s="190"/>
      <c r="S30" s="191"/>
      <c r="T30" s="151">
        <f t="shared" si="4"/>
        <v>0</v>
      </c>
    </row>
    <row r="31" spans="1:20" x14ac:dyDescent="0.25">
      <c r="A31" s="195" t="s">
        <v>40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T31" s="155">
        <f>SUM(T24:T30)</f>
        <v>0</v>
      </c>
    </row>
    <row r="32" spans="1:20" ht="13.2" customHeight="1" x14ac:dyDescent="0.25">
      <c r="A32" s="8">
        <v>4</v>
      </c>
      <c r="B32" s="198"/>
      <c r="C32" s="199"/>
      <c r="D32" s="200"/>
      <c r="E32" s="198"/>
      <c r="F32" s="200"/>
      <c r="G32" s="201" t="s">
        <v>77</v>
      </c>
      <c r="H32" s="202"/>
      <c r="I32" s="202"/>
      <c r="J32" s="203"/>
      <c r="K32" s="198"/>
      <c r="L32" s="200"/>
      <c r="M32" s="204"/>
      <c r="N32" s="205"/>
      <c r="O32" s="198"/>
      <c r="P32" s="200"/>
      <c r="Q32" s="206"/>
      <c r="R32" s="207"/>
      <c r="S32" s="208"/>
      <c r="T32" s="161"/>
    </row>
    <row r="33" spans="1:20" x14ac:dyDescent="0.25">
      <c r="A33" s="5" t="s">
        <v>73</v>
      </c>
      <c r="B33" s="175" t="s">
        <v>78</v>
      </c>
      <c r="C33" s="176"/>
      <c r="D33" s="177"/>
      <c r="E33" s="178">
        <v>3</v>
      </c>
      <c r="F33" s="179"/>
      <c r="G33" s="175" t="s">
        <v>79</v>
      </c>
      <c r="H33" s="176" t="s">
        <v>79</v>
      </c>
      <c r="I33" s="176" t="s">
        <v>79</v>
      </c>
      <c r="J33" s="177" t="s">
        <v>79</v>
      </c>
      <c r="K33" s="180" t="s">
        <v>30</v>
      </c>
      <c r="L33" s="181"/>
      <c r="M33" s="187">
        <v>1</v>
      </c>
      <c r="N33" s="188"/>
      <c r="O33" s="187">
        <f>'TRECHO 9'!O34:P34</f>
        <v>0</v>
      </c>
      <c r="P33" s="188"/>
      <c r="Q33" s="189">
        <f t="shared" ref="Q33:Q36" si="5">((O33*($T$6/100))+O33)</f>
        <v>0</v>
      </c>
      <c r="R33" s="190"/>
      <c r="S33" s="191"/>
      <c r="T33" s="151">
        <f t="shared" ref="T33:T36" si="6">Q33*M33</f>
        <v>0</v>
      </c>
    </row>
    <row r="34" spans="1:20" ht="13.2" customHeight="1" x14ac:dyDescent="0.25">
      <c r="A34" s="5" t="s">
        <v>74</v>
      </c>
      <c r="B34" s="175" t="s">
        <v>78</v>
      </c>
      <c r="C34" s="176"/>
      <c r="D34" s="177"/>
      <c r="E34" s="178">
        <v>4</v>
      </c>
      <c r="F34" s="179"/>
      <c r="G34" s="175" t="s">
        <v>80</v>
      </c>
      <c r="H34" s="176" t="s">
        <v>80</v>
      </c>
      <c r="I34" s="176" t="s">
        <v>80</v>
      </c>
      <c r="J34" s="177" t="s">
        <v>80</v>
      </c>
      <c r="K34" s="180" t="s">
        <v>30</v>
      </c>
      <c r="L34" s="181"/>
      <c r="M34" s="187">
        <v>2</v>
      </c>
      <c r="N34" s="188"/>
      <c r="O34" s="187">
        <f>'TRECHO 9'!O35:P35</f>
        <v>0</v>
      </c>
      <c r="P34" s="188"/>
      <c r="Q34" s="189">
        <f t="shared" si="5"/>
        <v>0</v>
      </c>
      <c r="R34" s="190"/>
      <c r="S34" s="191"/>
      <c r="T34" s="151">
        <f t="shared" si="6"/>
        <v>0</v>
      </c>
    </row>
    <row r="35" spans="1:20" x14ac:dyDescent="0.25">
      <c r="A35" s="5" t="s">
        <v>75</v>
      </c>
      <c r="B35" s="175" t="s">
        <v>78</v>
      </c>
      <c r="C35" s="176"/>
      <c r="D35" s="177"/>
      <c r="E35" s="178">
        <v>5</v>
      </c>
      <c r="F35" s="179"/>
      <c r="G35" s="175" t="s">
        <v>81</v>
      </c>
      <c r="H35" s="176" t="s">
        <v>81</v>
      </c>
      <c r="I35" s="176" t="s">
        <v>81</v>
      </c>
      <c r="J35" s="177" t="s">
        <v>81</v>
      </c>
      <c r="K35" s="180" t="s">
        <v>30</v>
      </c>
      <c r="L35" s="181"/>
      <c r="M35" s="187">
        <v>1</v>
      </c>
      <c r="N35" s="188"/>
      <c r="O35" s="187">
        <f>'TRECHO 9'!O36:P36</f>
        <v>0</v>
      </c>
      <c r="P35" s="188"/>
      <c r="Q35" s="189">
        <f t="shared" si="5"/>
        <v>0</v>
      </c>
      <c r="R35" s="190"/>
      <c r="S35" s="191"/>
      <c r="T35" s="151">
        <f t="shared" si="6"/>
        <v>0</v>
      </c>
    </row>
    <row r="36" spans="1:20" x14ac:dyDescent="0.25">
      <c r="A36" s="5" t="s">
        <v>76</v>
      </c>
      <c r="B36" s="175" t="s">
        <v>78</v>
      </c>
      <c r="C36" s="176"/>
      <c r="D36" s="177"/>
      <c r="E36" s="178">
        <v>6</v>
      </c>
      <c r="F36" s="179"/>
      <c r="G36" s="175" t="s">
        <v>82</v>
      </c>
      <c r="H36" s="176" t="s">
        <v>82</v>
      </c>
      <c r="I36" s="176" t="s">
        <v>82</v>
      </c>
      <c r="J36" s="177" t="s">
        <v>82</v>
      </c>
      <c r="K36" s="180" t="s">
        <v>30</v>
      </c>
      <c r="L36" s="181"/>
      <c r="M36" s="187">
        <v>1</v>
      </c>
      <c r="N36" s="188"/>
      <c r="O36" s="187">
        <f>'TRECHO 9'!O37:P37</f>
        <v>0</v>
      </c>
      <c r="P36" s="188"/>
      <c r="Q36" s="189">
        <f t="shared" si="5"/>
        <v>0</v>
      </c>
      <c r="R36" s="190"/>
      <c r="S36" s="191"/>
      <c r="T36" s="151">
        <f t="shared" si="6"/>
        <v>0</v>
      </c>
    </row>
    <row r="37" spans="1:20" x14ac:dyDescent="0.25">
      <c r="A37" s="195" t="s">
        <v>41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T37" s="155">
        <f>SUM(T33:T36)</f>
        <v>0</v>
      </c>
    </row>
    <row r="38" spans="1:20" x14ac:dyDescent="0.25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T38" s="155">
        <f>T37+T31+T21+T13</f>
        <v>0</v>
      </c>
    </row>
    <row r="39" spans="1:20" x14ac:dyDescent="0.2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</row>
    <row r="40" spans="1:20" ht="13.2" customHeight="1" x14ac:dyDescent="0.25">
      <c r="A40" s="192" t="s">
        <v>18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</row>
    <row r="41" spans="1:20" x14ac:dyDescent="0.25">
      <c r="A41" s="184" t="s">
        <v>99</v>
      </c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</row>
    <row r="42" spans="1:20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13.2" customHeight="1" x14ac:dyDescent="0.25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</row>
    <row r="44" spans="1:20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30"/>
      <c r="K44" s="30"/>
      <c r="L44" s="26"/>
      <c r="M44" s="26"/>
      <c r="N44" s="30"/>
      <c r="O44" s="30"/>
      <c r="P44" s="30"/>
      <c r="Q44" s="30"/>
      <c r="R44" s="26"/>
      <c r="S44" s="26"/>
      <c r="T44" s="26"/>
    </row>
    <row r="45" spans="1:20" ht="39.6" customHeight="1" x14ac:dyDescent="0.25">
      <c r="A45" s="10"/>
      <c r="B45" s="27"/>
      <c r="C45" s="182"/>
      <c r="D45" s="182"/>
      <c r="E45" s="182"/>
      <c r="F45" s="182"/>
      <c r="G45" s="27"/>
      <c r="H45" s="27"/>
      <c r="I45" s="27"/>
      <c r="J45" s="194"/>
      <c r="K45" s="194"/>
      <c r="L45" s="27"/>
      <c r="M45" s="27"/>
      <c r="N45" s="194"/>
      <c r="O45" s="194"/>
      <c r="P45" s="194"/>
      <c r="Q45" s="194"/>
      <c r="R45" s="27"/>
      <c r="S45" s="27"/>
      <c r="T45" s="27"/>
    </row>
  </sheetData>
  <mergeCells count="182">
    <mergeCell ref="A37:S37"/>
    <mergeCell ref="A38:S38"/>
    <mergeCell ref="A39:T39"/>
    <mergeCell ref="A40:T40"/>
    <mergeCell ref="A43:T43"/>
    <mergeCell ref="C45:F45"/>
    <mergeCell ref="A41:T41"/>
    <mergeCell ref="J45:K45"/>
    <mergeCell ref="N45:Q45"/>
    <mergeCell ref="B35:D35"/>
    <mergeCell ref="E35:F35"/>
    <mergeCell ref="G35:J35"/>
    <mergeCell ref="K35:L35"/>
    <mergeCell ref="M35:N35"/>
    <mergeCell ref="O35:P35"/>
    <mergeCell ref="Q35:S35"/>
    <mergeCell ref="B36:D36"/>
    <mergeCell ref="E36:F36"/>
    <mergeCell ref="G36:J36"/>
    <mergeCell ref="K36:L36"/>
    <mergeCell ref="M36:N36"/>
    <mergeCell ref="O36:P36"/>
    <mergeCell ref="Q36:S36"/>
    <mergeCell ref="B33:D33"/>
    <mergeCell ref="E33:F33"/>
    <mergeCell ref="G33:J33"/>
    <mergeCell ref="K33:L33"/>
    <mergeCell ref="M33:N33"/>
    <mergeCell ref="O33:P33"/>
    <mergeCell ref="Q33:S33"/>
    <mergeCell ref="B34:D34"/>
    <mergeCell ref="E34:F34"/>
    <mergeCell ref="G34:J34"/>
    <mergeCell ref="K34:L34"/>
    <mergeCell ref="M34:N34"/>
    <mergeCell ref="O34:P34"/>
    <mergeCell ref="Q34:S34"/>
    <mergeCell ref="A31:S31"/>
    <mergeCell ref="B32:D32"/>
    <mergeCell ref="E32:F32"/>
    <mergeCell ref="G32:J32"/>
    <mergeCell ref="K32:L32"/>
    <mergeCell ref="M32:N32"/>
    <mergeCell ref="O32:P32"/>
    <mergeCell ref="Q32:S32"/>
    <mergeCell ref="B28:D28"/>
    <mergeCell ref="E28:F28"/>
    <mergeCell ref="G28:J28"/>
    <mergeCell ref="K28:L28"/>
    <mergeCell ref="M28:N28"/>
    <mergeCell ref="O28:P28"/>
    <mergeCell ref="B30:D30"/>
    <mergeCell ref="E30:F30"/>
    <mergeCell ref="G30:J30"/>
    <mergeCell ref="K30:L30"/>
    <mergeCell ref="M30:N30"/>
    <mergeCell ref="O30:P30"/>
    <mergeCell ref="B29:D29"/>
    <mergeCell ref="E29:F29"/>
    <mergeCell ref="G29:J29"/>
    <mergeCell ref="K29:L29"/>
    <mergeCell ref="M29:N29"/>
    <mergeCell ref="O29:P29"/>
    <mergeCell ref="Q29:S29"/>
    <mergeCell ref="Q28:S28"/>
    <mergeCell ref="Q30:S30"/>
    <mergeCell ref="Q25:S25"/>
    <mergeCell ref="B27:D27"/>
    <mergeCell ref="E27:F27"/>
    <mergeCell ref="G27:J27"/>
    <mergeCell ref="K27:L27"/>
    <mergeCell ref="M27:N27"/>
    <mergeCell ref="B25:D25"/>
    <mergeCell ref="E25:F25"/>
    <mergeCell ref="G25:J25"/>
    <mergeCell ref="K25:L25"/>
    <mergeCell ref="M25:N25"/>
    <mergeCell ref="O25:P25"/>
    <mergeCell ref="O27:P27"/>
    <mergeCell ref="Q27:S27"/>
    <mergeCell ref="B26:D26"/>
    <mergeCell ref="E26:F26"/>
    <mergeCell ref="G26:J26"/>
    <mergeCell ref="K26:L26"/>
    <mergeCell ref="M26:N26"/>
    <mergeCell ref="O26:P26"/>
    <mergeCell ref="Q26:S26"/>
    <mergeCell ref="B24:D24"/>
    <mergeCell ref="E24:F24"/>
    <mergeCell ref="G24:J24"/>
    <mergeCell ref="K24:L24"/>
    <mergeCell ref="M24:N24"/>
    <mergeCell ref="O24:P24"/>
    <mergeCell ref="Q24:S24"/>
    <mergeCell ref="B23:D23"/>
    <mergeCell ref="E23:F23"/>
    <mergeCell ref="G23:J23"/>
    <mergeCell ref="B22:D22"/>
    <mergeCell ref="E22:F22"/>
    <mergeCell ref="G22:J22"/>
    <mergeCell ref="K22:L22"/>
    <mergeCell ref="M22:N22"/>
    <mergeCell ref="O22:P22"/>
    <mergeCell ref="Q22:S22"/>
    <mergeCell ref="B20:D20"/>
    <mergeCell ref="E20:F20"/>
    <mergeCell ref="G20:J20"/>
    <mergeCell ref="K20:L20"/>
    <mergeCell ref="M20:N20"/>
    <mergeCell ref="O20:P20"/>
    <mergeCell ref="Q20:S20"/>
    <mergeCell ref="A21:S21"/>
    <mergeCell ref="B19:D19"/>
    <mergeCell ref="E19:F19"/>
    <mergeCell ref="G19:J19"/>
    <mergeCell ref="K19:L19"/>
    <mergeCell ref="M19:N19"/>
    <mergeCell ref="O19:P19"/>
    <mergeCell ref="Q19:S19"/>
    <mergeCell ref="G18:J18"/>
    <mergeCell ref="B17:D17"/>
    <mergeCell ref="E17:F17"/>
    <mergeCell ref="G17:J17"/>
    <mergeCell ref="K17:L17"/>
    <mergeCell ref="M17:N17"/>
    <mergeCell ref="O17:P17"/>
    <mergeCell ref="Q17:S17"/>
    <mergeCell ref="B16:D16"/>
    <mergeCell ref="E16:F16"/>
    <mergeCell ref="G16:J16"/>
    <mergeCell ref="K16:L16"/>
    <mergeCell ref="M16:N16"/>
    <mergeCell ref="O16:P16"/>
    <mergeCell ref="G15:J15"/>
    <mergeCell ref="Q16:S16"/>
    <mergeCell ref="B14:D14"/>
    <mergeCell ref="E14:F14"/>
    <mergeCell ref="G14:J14"/>
    <mergeCell ref="K14:L14"/>
    <mergeCell ref="M14:N14"/>
    <mergeCell ref="O14:P14"/>
    <mergeCell ref="Q14:S14"/>
    <mergeCell ref="A13:S13"/>
    <mergeCell ref="B12:D12"/>
    <mergeCell ref="E12:F12"/>
    <mergeCell ref="G12:J12"/>
    <mergeCell ref="K12:L12"/>
    <mergeCell ref="M12:N12"/>
    <mergeCell ref="O12:P12"/>
    <mergeCell ref="Q12:S12"/>
    <mergeCell ref="B11:D11"/>
    <mergeCell ref="E11:F11"/>
    <mergeCell ref="G11:J11"/>
    <mergeCell ref="K11:L11"/>
    <mergeCell ref="M11:N11"/>
    <mergeCell ref="O11:P11"/>
    <mergeCell ref="Q11:S11"/>
    <mergeCell ref="B10:D10"/>
    <mergeCell ref="E10:F10"/>
    <mergeCell ref="G10:J10"/>
    <mergeCell ref="K10:L10"/>
    <mergeCell ref="M10:N10"/>
    <mergeCell ref="O10:P10"/>
    <mergeCell ref="Q10:S10"/>
    <mergeCell ref="B9:D9"/>
    <mergeCell ref="E9:F9"/>
    <mergeCell ref="G9:J9"/>
    <mergeCell ref="K9:L9"/>
    <mergeCell ref="M9:N9"/>
    <mergeCell ref="O9:P9"/>
    <mergeCell ref="Q9:S9"/>
    <mergeCell ref="A1:T1"/>
    <mergeCell ref="A2:I2"/>
    <mergeCell ref="A3:I3"/>
    <mergeCell ref="A4:M4"/>
    <mergeCell ref="A5:K5"/>
    <mergeCell ref="O5:P5"/>
    <mergeCell ref="Q5:S5"/>
    <mergeCell ref="A6:L6"/>
    <mergeCell ref="O6:P6"/>
    <mergeCell ref="Q6:S6"/>
    <mergeCell ref="A8:T8"/>
  </mergeCells>
  <pageMargins left="0.511811024" right="0.511811024" top="0.78740157499999996" bottom="0.78740157499999996" header="0.31496062000000002" footer="0.31496062000000002"/>
  <pageSetup paperSize="9" scale="99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workbookViewId="0">
      <selection activeCell="A36" sqref="A36:T39"/>
    </sheetView>
  </sheetViews>
  <sheetFormatPr defaultRowHeight="13.2" x14ac:dyDescent="0.25"/>
  <cols>
    <col min="1" max="1" width="6" customWidth="1"/>
    <col min="3" max="3" width="1.6640625" customWidth="1"/>
    <col min="4" max="4" width="1.88671875" customWidth="1"/>
    <col min="5" max="5" width="6.21875" customWidth="1"/>
    <col min="6" max="6" width="5.44140625" customWidth="1"/>
    <col min="9" max="9" width="12.44140625" customWidth="1"/>
    <col min="10" max="10" width="31.77734375" customWidth="1"/>
    <col min="11" max="11" width="6.44140625" customWidth="1"/>
    <col min="12" max="12" width="2.33203125" customWidth="1"/>
    <col min="13" max="13" width="6.77734375" customWidth="1"/>
    <col min="14" max="14" width="3.77734375" customWidth="1"/>
    <col min="15" max="15" width="6.33203125" customWidth="1"/>
    <col min="16" max="16" width="4.6640625" customWidth="1"/>
    <col min="17" max="17" width="5.109375" customWidth="1"/>
    <col min="18" max="18" width="5.88671875" customWidth="1"/>
    <col min="19" max="19" width="3.6640625" customWidth="1"/>
    <col min="20" max="20" width="12.6640625" customWidth="1"/>
  </cols>
  <sheetData>
    <row r="1" spans="1:20" ht="16.2" thickBot="1" x14ac:dyDescent="0.3">
      <c r="A1" s="220" t="s">
        <v>96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ht="13.2" customHeight="1" x14ac:dyDescent="0.25">
      <c r="A3" s="222" t="s">
        <v>97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"/>
      <c r="M5" s="2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3"/>
      <c r="N6" s="29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24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1"/>
      <c r="P7" s="1"/>
      <c r="Q7" s="1"/>
      <c r="R7" s="1"/>
      <c r="S7" s="7"/>
      <c r="T7" s="1"/>
    </row>
    <row r="8" spans="1:20" ht="13.2" customHeight="1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30.6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ht="13.2" customHeight="1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ht="13.2" customHeight="1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0</v>
      </c>
      <c r="L11" s="181"/>
      <c r="M11" s="211">
        <v>218.7</v>
      </c>
      <c r="N11" s="212"/>
      <c r="O11" s="187">
        <f>'TRECHO 12'!O11:P11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21.6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f>M11</f>
        <v>218.7</v>
      </c>
      <c r="N12" s="212"/>
      <c r="O12" s="187">
        <f>'TRECHO 12'!O12:P12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ht="13.2" customHeight="1" x14ac:dyDescent="0.25">
      <c r="A15" s="8" t="s">
        <v>48</v>
      </c>
      <c r="B15" s="14"/>
      <c r="C15" s="15"/>
      <c r="D15" s="16"/>
      <c r="E15" s="14"/>
      <c r="F15" s="16"/>
      <c r="G15" s="201" t="s">
        <v>49</v>
      </c>
      <c r="H15" s="251"/>
      <c r="I15" s="251"/>
      <c r="J15" s="252"/>
      <c r="K15" s="14"/>
      <c r="L15" s="16"/>
      <c r="M15" s="20"/>
      <c r="N15" s="21"/>
      <c r="O15" s="14"/>
      <c r="P15" s="16"/>
      <c r="Q15" s="22"/>
      <c r="R15" s="23"/>
      <c r="S15" s="24"/>
      <c r="T15" s="25"/>
    </row>
    <row r="16" spans="1:20" x14ac:dyDescent="0.25">
      <c r="A16" s="5" t="s">
        <v>4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0</v>
      </c>
      <c r="L16" s="181"/>
      <c r="M16" s="211">
        <v>218.7</v>
      </c>
      <c r="N16" s="212"/>
      <c r="O16" s="187">
        <f>'TRECHO 9'!O16:P16</f>
        <v>0</v>
      </c>
      <c r="P16" s="188"/>
      <c r="Q16" s="189">
        <f t="shared" ref="Q16:Q17" si="0">((O16*($T$6/100))+O16)</f>
        <v>0</v>
      </c>
      <c r="R16" s="190"/>
      <c r="S16" s="191"/>
      <c r="T16" s="151">
        <f>Q16*M16</f>
        <v>0</v>
      </c>
    </row>
    <row r="17" spans="1:20" ht="33" customHeight="1" x14ac:dyDescent="0.25">
      <c r="A17" s="5" t="s">
        <v>52</v>
      </c>
      <c r="B17" s="175" t="s">
        <v>204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8.7479999999999993</v>
      </c>
      <c r="N17" s="188"/>
      <c r="O17" s="187">
        <f>'TRECHO 9'!O17:P17</f>
        <v>0</v>
      </c>
      <c r="P17" s="188"/>
      <c r="Q17" s="189">
        <f t="shared" si="0"/>
        <v>0</v>
      </c>
      <c r="R17" s="190"/>
      <c r="S17" s="191"/>
      <c r="T17" s="151">
        <f>Q17*M17</f>
        <v>0</v>
      </c>
    </row>
    <row r="18" spans="1:20" ht="13.2" customHeight="1" x14ac:dyDescent="0.25">
      <c r="A18" s="8" t="s">
        <v>53</v>
      </c>
      <c r="B18" s="14"/>
      <c r="C18" s="15"/>
      <c r="D18" s="16"/>
      <c r="E18" s="14"/>
      <c r="F18" s="16"/>
      <c r="G18" s="201" t="s">
        <v>54</v>
      </c>
      <c r="H18" s="251"/>
      <c r="I18" s="251"/>
      <c r="J18" s="252"/>
      <c r="K18" s="14"/>
      <c r="L18" s="16"/>
      <c r="M18" s="20"/>
      <c r="N18" s="21"/>
      <c r="O18" s="14"/>
      <c r="P18" s="16"/>
      <c r="Q18" s="22"/>
      <c r="R18" s="23"/>
      <c r="S18" s="24"/>
      <c r="T18" s="25"/>
    </row>
    <row r="19" spans="1:20" ht="21.6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f>M17*65</f>
        <v>568.62</v>
      </c>
      <c r="N19" s="212"/>
      <c r="O19" s="187">
        <f>'TRECHO 9'!O19:P19</f>
        <v>0</v>
      </c>
      <c r="P19" s="188"/>
      <c r="Q19" s="189">
        <f>((O19*($T$6/100))+O19)</f>
        <v>0</v>
      </c>
      <c r="R19" s="190"/>
      <c r="S19" s="191"/>
      <c r="T19" s="151">
        <f>Q19*M19</f>
        <v>0</v>
      </c>
    </row>
    <row r="20" spans="1:20" ht="21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180" t="s">
        <v>58</v>
      </c>
      <c r="L20" s="181"/>
      <c r="M20" s="211">
        <f>M17</f>
        <v>8.7479999999999993</v>
      </c>
      <c r="N20" s="212"/>
      <c r="O20" s="187">
        <f>'TRECHO 9'!O20:P20</f>
        <v>0</v>
      </c>
      <c r="P20" s="188"/>
      <c r="Q20" s="189">
        <f t="shared" ref="Q20" si="1">((O20*($T$6/100))+O20)</f>
        <v>0</v>
      </c>
      <c r="R20" s="190"/>
      <c r="S20" s="191"/>
      <c r="T20" s="151">
        <f>Q20*M20</f>
        <v>0</v>
      </c>
    </row>
    <row r="21" spans="1:20" ht="13.2" customHeight="1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x14ac:dyDescent="0.25">
      <c r="A22" s="8">
        <v>3</v>
      </c>
      <c r="B22" s="198"/>
      <c r="C22" s="199"/>
      <c r="D22" s="200"/>
      <c r="E22" s="198"/>
      <c r="F22" s="200"/>
      <c r="G22" s="201" t="s">
        <v>38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ht="22.2" customHeight="1" x14ac:dyDescent="0.25">
      <c r="A23" s="5" t="s">
        <v>42</v>
      </c>
      <c r="B23" s="175" t="s">
        <v>2</v>
      </c>
      <c r="C23" s="176"/>
      <c r="D23" s="177"/>
      <c r="E23" s="178">
        <v>72947</v>
      </c>
      <c r="F23" s="179"/>
      <c r="G23" s="175" t="s">
        <v>11</v>
      </c>
      <c r="H23" s="176"/>
      <c r="I23" s="176"/>
      <c r="J23" s="177"/>
      <c r="K23" s="180" t="s">
        <v>0</v>
      </c>
      <c r="L23" s="253"/>
      <c r="M23" s="254">
        <v>6.48</v>
      </c>
      <c r="N23" s="254"/>
      <c r="O23" s="254">
        <f>'TRECHO 9'!O24:P24</f>
        <v>0</v>
      </c>
      <c r="P23" s="254"/>
      <c r="Q23" s="189">
        <f t="shared" ref="Q23" si="2">((O23*($T$6/100))+O23)</f>
        <v>0</v>
      </c>
      <c r="R23" s="190"/>
      <c r="S23" s="191"/>
      <c r="T23" s="152">
        <f>Q23*M23</f>
        <v>0</v>
      </c>
    </row>
    <row r="24" spans="1:20" x14ac:dyDescent="0.25">
      <c r="A24" s="8" t="s">
        <v>61</v>
      </c>
      <c r="B24" s="198"/>
      <c r="C24" s="199"/>
      <c r="D24" s="200"/>
      <c r="E24" s="198"/>
      <c r="F24" s="200"/>
      <c r="G24" s="201" t="s">
        <v>39</v>
      </c>
      <c r="H24" s="199"/>
      <c r="I24" s="199"/>
      <c r="J24" s="200"/>
      <c r="K24" s="198"/>
      <c r="L24" s="200"/>
      <c r="M24" s="204"/>
      <c r="N24" s="205"/>
      <c r="O24" s="198"/>
      <c r="P24" s="200"/>
      <c r="Q24" s="206"/>
      <c r="R24" s="207"/>
      <c r="S24" s="208"/>
      <c r="T24" s="153"/>
    </row>
    <row r="25" spans="1:20" x14ac:dyDescent="0.25">
      <c r="A25" s="5" t="s">
        <v>66</v>
      </c>
      <c r="B25" s="175" t="s">
        <v>62</v>
      </c>
      <c r="C25" s="176"/>
      <c r="D25" s="177"/>
      <c r="E25" s="180">
        <v>7264</v>
      </c>
      <c r="F25" s="181"/>
      <c r="G25" s="175" t="s">
        <v>63</v>
      </c>
      <c r="H25" s="209"/>
      <c r="I25" s="209"/>
      <c r="J25" s="210"/>
      <c r="K25" s="180" t="s">
        <v>12</v>
      </c>
      <c r="L25" s="181"/>
      <c r="M25" s="187">
        <v>0.2</v>
      </c>
      <c r="N25" s="188"/>
      <c r="O25" s="187">
        <f>'TRECHO 9'!O26:P26</f>
        <v>0</v>
      </c>
      <c r="P25" s="188"/>
      <c r="Q25" s="189">
        <f>((O25*($T$6/100))+O25)</f>
        <v>0</v>
      </c>
      <c r="R25" s="190"/>
      <c r="S25" s="191"/>
      <c r="T25" s="151">
        <f t="shared" ref="T25:T29" si="3">Q25*M25</f>
        <v>0</v>
      </c>
    </row>
    <row r="26" spans="1:20" ht="22.2" customHeight="1" x14ac:dyDescent="0.25">
      <c r="A26" s="5" t="s">
        <v>67</v>
      </c>
      <c r="B26" s="175" t="s">
        <v>64</v>
      </c>
      <c r="C26" s="176"/>
      <c r="D26" s="177"/>
      <c r="E26" s="180">
        <v>7696</v>
      </c>
      <c r="F26" s="181"/>
      <c r="G26" s="175" t="s">
        <v>65</v>
      </c>
      <c r="H26" s="209"/>
      <c r="I26" s="209"/>
      <c r="J26" s="210"/>
      <c r="K26" s="180" t="s">
        <v>71</v>
      </c>
      <c r="L26" s="181"/>
      <c r="M26" s="187">
        <v>2.7</v>
      </c>
      <c r="N26" s="188"/>
      <c r="O26" s="187">
        <f>'TRECHO 9'!O28:P28</f>
        <v>0</v>
      </c>
      <c r="P26" s="188"/>
      <c r="Q26" s="189">
        <f t="shared" ref="Q26:Q29" si="4">((O26*($T$6/100))+O26)</f>
        <v>0</v>
      </c>
      <c r="R26" s="190"/>
      <c r="S26" s="191"/>
      <c r="T26" s="151">
        <f t="shared" si="3"/>
        <v>0</v>
      </c>
    </row>
    <row r="27" spans="1:20" ht="22.2" customHeight="1" x14ac:dyDescent="0.25">
      <c r="A27" s="5" t="s">
        <v>68</v>
      </c>
      <c r="B27" s="175" t="s">
        <v>2</v>
      </c>
      <c r="C27" s="176"/>
      <c r="D27" s="177"/>
      <c r="E27" s="178">
        <v>96522</v>
      </c>
      <c r="F27" s="179"/>
      <c r="G27" s="175" t="s">
        <v>13</v>
      </c>
      <c r="H27" s="176"/>
      <c r="I27" s="176"/>
      <c r="J27" s="177"/>
      <c r="K27" s="180" t="s">
        <v>14</v>
      </c>
      <c r="L27" s="181"/>
      <c r="M27" s="187">
        <v>4.4999999999999998E-2</v>
      </c>
      <c r="N27" s="188"/>
      <c r="O27" s="187">
        <f>'TRECHO 9'!O29:P29</f>
        <v>0</v>
      </c>
      <c r="P27" s="188"/>
      <c r="Q27" s="189">
        <f t="shared" si="4"/>
        <v>0</v>
      </c>
      <c r="R27" s="190"/>
      <c r="S27" s="191"/>
      <c r="T27" s="151">
        <f t="shared" si="3"/>
        <v>0</v>
      </c>
    </row>
    <row r="28" spans="1:20" ht="22.2" customHeight="1" x14ac:dyDescent="0.25">
      <c r="A28" s="5" t="s">
        <v>69</v>
      </c>
      <c r="B28" s="175" t="s">
        <v>2</v>
      </c>
      <c r="C28" s="176"/>
      <c r="D28" s="177"/>
      <c r="E28" s="178">
        <v>94965</v>
      </c>
      <c r="F28" s="179"/>
      <c r="G28" s="175" t="s">
        <v>15</v>
      </c>
      <c r="H28" s="176"/>
      <c r="I28" s="176"/>
      <c r="J28" s="177"/>
      <c r="K28" s="180" t="s">
        <v>14</v>
      </c>
      <c r="L28" s="181"/>
      <c r="M28" s="187">
        <f>M27</f>
        <v>4.4999999999999998E-2</v>
      </c>
      <c r="N28" s="188"/>
      <c r="O28" s="187">
        <f>'TRECHO 9'!O30:P30</f>
        <v>0</v>
      </c>
      <c r="P28" s="188"/>
      <c r="Q28" s="189">
        <f t="shared" si="4"/>
        <v>0</v>
      </c>
      <c r="R28" s="190"/>
      <c r="S28" s="191"/>
      <c r="T28" s="151">
        <f t="shared" si="3"/>
        <v>0</v>
      </c>
    </row>
    <row r="29" spans="1:20" x14ac:dyDescent="0.25">
      <c r="A29" s="5" t="s">
        <v>70</v>
      </c>
      <c r="B29" s="175" t="s">
        <v>2</v>
      </c>
      <c r="C29" s="176"/>
      <c r="D29" s="177"/>
      <c r="E29" s="180" t="s">
        <v>16</v>
      </c>
      <c r="F29" s="181"/>
      <c r="G29" s="175" t="s">
        <v>17</v>
      </c>
      <c r="H29" s="176"/>
      <c r="I29" s="176"/>
      <c r="J29" s="177"/>
      <c r="K29" s="180" t="s">
        <v>14</v>
      </c>
      <c r="L29" s="181"/>
      <c r="M29" s="187">
        <f>M27</f>
        <v>4.4999999999999998E-2</v>
      </c>
      <c r="N29" s="188"/>
      <c r="O29" s="187">
        <f>'TRECHO 9'!O31:P31</f>
        <v>0</v>
      </c>
      <c r="P29" s="188"/>
      <c r="Q29" s="189">
        <f t="shared" si="4"/>
        <v>0</v>
      </c>
      <c r="R29" s="190"/>
      <c r="S29" s="191"/>
      <c r="T29" s="151">
        <f t="shared" si="3"/>
        <v>0</v>
      </c>
    </row>
    <row r="30" spans="1:20" x14ac:dyDescent="0.25">
      <c r="A30" s="195" t="s">
        <v>40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255"/>
      <c r="N30" s="255"/>
      <c r="O30" s="255"/>
      <c r="P30" s="255"/>
      <c r="Q30" s="255"/>
      <c r="R30" s="255"/>
      <c r="S30" s="256"/>
      <c r="T30" s="155">
        <f>SUM(T23:T29)</f>
        <v>0</v>
      </c>
    </row>
    <row r="31" spans="1:20" ht="13.2" customHeight="1" x14ac:dyDescent="0.25">
      <c r="A31" s="195" t="s">
        <v>32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T31" s="155">
        <f>T30+T21+T13</f>
        <v>0</v>
      </c>
    </row>
    <row r="32" spans="1:20" x14ac:dyDescent="0.2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</row>
    <row r="33" spans="1:20" x14ac:dyDescent="0.25">
      <c r="A33" s="192" t="s">
        <v>18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</row>
    <row r="34" spans="1:20" x14ac:dyDescent="0.25">
      <c r="A34" s="184" t="s">
        <v>98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</row>
    <row r="35" spans="1:20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ht="13.2" customHeight="1" x14ac:dyDescent="0.25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</row>
    <row r="37" spans="1:2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30"/>
      <c r="O37" s="30"/>
      <c r="P37" s="30"/>
      <c r="Q37" s="30"/>
      <c r="R37" s="30"/>
      <c r="S37" s="26"/>
      <c r="T37" s="26"/>
    </row>
    <row r="38" spans="1:20" ht="26.4" customHeight="1" x14ac:dyDescent="0.25">
      <c r="A38" s="10"/>
      <c r="B38" s="27"/>
      <c r="C38" s="182"/>
      <c r="D38" s="182"/>
      <c r="E38" s="182"/>
      <c r="F38" s="182"/>
      <c r="G38" s="27"/>
      <c r="H38" s="27"/>
      <c r="I38" s="27"/>
      <c r="J38" s="28"/>
      <c r="K38" s="27"/>
      <c r="L38" s="27"/>
      <c r="M38" s="27"/>
      <c r="N38" s="194"/>
      <c r="O38" s="194"/>
      <c r="P38" s="194"/>
      <c r="Q38" s="194"/>
      <c r="R38" s="194"/>
      <c r="S38" s="27"/>
      <c r="T38" s="27"/>
    </row>
  </sheetData>
  <mergeCells count="142">
    <mergeCell ref="B22:D22"/>
    <mergeCell ref="E22:F22"/>
    <mergeCell ref="G22:J22"/>
    <mergeCell ref="K22:L22"/>
    <mergeCell ref="M22:N22"/>
    <mergeCell ref="O22:P22"/>
    <mergeCell ref="Q22:S22"/>
    <mergeCell ref="A31:S31"/>
    <mergeCell ref="B23:D23"/>
    <mergeCell ref="E23:F23"/>
    <mergeCell ref="G23:J23"/>
    <mergeCell ref="K23:L23"/>
    <mergeCell ref="M23:N23"/>
    <mergeCell ref="O23:P23"/>
    <mergeCell ref="Q23:S23"/>
    <mergeCell ref="A30:S30"/>
    <mergeCell ref="B24:D24"/>
    <mergeCell ref="E24:F24"/>
    <mergeCell ref="G24:J24"/>
    <mergeCell ref="K24:L24"/>
    <mergeCell ref="A1:T1"/>
    <mergeCell ref="A2:I2"/>
    <mergeCell ref="A3:I3"/>
    <mergeCell ref="A4:M4"/>
    <mergeCell ref="B9:D9"/>
    <mergeCell ref="E9:F9"/>
    <mergeCell ref="G9:J9"/>
    <mergeCell ref="K9:L9"/>
    <mergeCell ref="M9:N9"/>
    <mergeCell ref="O9:P9"/>
    <mergeCell ref="Q9:S9"/>
    <mergeCell ref="A5:K5"/>
    <mergeCell ref="O5:P5"/>
    <mergeCell ref="Q5:S5"/>
    <mergeCell ref="A6:L6"/>
    <mergeCell ref="O6:P6"/>
    <mergeCell ref="Q6:S6"/>
    <mergeCell ref="A8:T8"/>
    <mergeCell ref="B11:D11"/>
    <mergeCell ref="E11:F11"/>
    <mergeCell ref="G11:J11"/>
    <mergeCell ref="K11:L11"/>
    <mergeCell ref="M11:N11"/>
    <mergeCell ref="O11:P11"/>
    <mergeCell ref="Q11:S11"/>
    <mergeCell ref="B10:D10"/>
    <mergeCell ref="E10:F10"/>
    <mergeCell ref="G10:J10"/>
    <mergeCell ref="K10:L10"/>
    <mergeCell ref="M10:N10"/>
    <mergeCell ref="O10:P10"/>
    <mergeCell ref="Q10:S10"/>
    <mergeCell ref="B12:D12"/>
    <mergeCell ref="E12:F12"/>
    <mergeCell ref="G12:J12"/>
    <mergeCell ref="K12:L12"/>
    <mergeCell ref="M12:N12"/>
    <mergeCell ref="O12:P12"/>
    <mergeCell ref="Q12:S12"/>
    <mergeCell ref="A13:S13"/>
    <mergeCell ref="B14:D14"/>
    <mergeCell ref="E14:F14"/>
    <mergeCell ref="G14:J14"/>
    <mergeCell ref="K14:L14"/>
    <mergeCell ref="M14:N14"/>
    <mergeCell ref="O14:P14"/>
    <mergeCell ref="Q14:S14"/>
    <mergeCell ref="B16:D16"/>
    <mergeCell ref="E16:F16"/>
    <mergeCell ref="G16:J16"/>
    <mergeCell ref="K16:L16"/>
    <mergeCell ref="M16:N16"/>
    <mergeCell ref="O16:P16"/>
    <mergeCell ref="G15:J15"/>
    <mergeCell ref="Q16:S16"/>
    <mergeCell ref="G18:J18"/>
    <mergeCell ref="B17:D17"/>
    <mergeCell ref="E17:F17"/>
    <mergeCell ref="G17:J17"/>
    <mergeCell ref="K17:L17"/>
    <mergeCell ref="M17:N17"/>
    <mergeCell ref="O17:P17"/>
    <mergeCell ref="Q17:S17"/>
    <mergeCell ref="Q19:S19"/>
    <mergeCell ref="A21:S21"/>
    <mergeCell ref="B19:D19"/>
    <mergeCell ref="E19:F19"/>
    <mergeCell ref="G19:J19"/>
    <mergeCell ref="K19:L19"/>
    <mergeCell ref="M19:N19"/>
    <mergeCell ref="O19:P19"/>
    <mergeCell ref="B20:D20"/>
    <mergeCell ref="E20:F20"/>
    <mergeCell ref="G20:J20"/>
    <mergeCell ref="K20:L20"/>
    <mergeCell ref="M20:N20"/>
    <mergeCell ref="O20:P20"/>
    <mergeCell ref="Q20:S20"/>
    <mergeCell ref="B25:D25"/>
    <mergeCell ref="E25:F25"/>
    <mergeCell ref="G25:J25"/>
    <mergeCell ref="K25:L25"/>
    <mergeCell ref="M25:N25"/>
    <mergeCell ref="O25:P25"/>
    <mergeCell ref="Q25:S25"/>
    <mergeCell ref="M24:N24"/>
    <mergeCell ref="O24:P24"/>
    <mergeCell ref="Q24:S24"/>
    <mergeCell ref="B26:D26"/>
    <mergeCell ref="E26:F26"/>
    <mergeCell ref="G26:J26"/>
    <mergeCell ref="K26:L26"/>
    <mergeCell ref="M26:N26"/>
    <mergeCell ref="O26:P26"/>
    <mergeCell ref="Q26:S26"/>
    <mergeCell ref="B27:D27"/>
    <mergeCell ref="E27:F27"/>
    <mergeCell ref="G27:J27"/>
    <mergeCell ref="K27:L27"/>
    <mergeCell ref="M27:N27"/>
    <mergeCell ref="O27:P27"/>
    <mergeCell ref="Q27:S27"/>
    <mergeCell ref="A34:T34"/>
    <mergeCell ref="N38:R38"/>
    <mergeCell ref="B28:D28"/>
    <mergeCell ref="E28:F28"/>
    <mergeCell ref="G28:J28"/>
    <mergeCell ref="K28:L28"/>
    <mergeCell ref="M28:N28"/>
    <mergeCell ref="O28:P28"/>
    <mergeCell ref="Q28:S28"/>
    <mergeCell ref="B29:D29"/>
    <mergeCell ref="E29:F29"/>
    <mergeCell ref="G29:J29"/>
    <mergeCell ref="K29:L29"/>
    <mergeCell ref="M29:N29"/>
    <mergeCell ref="O29:P29"/>
    <mergeCell ref="Q29:S29"/>
    <mergeCell ref="A32:T32"/>
    <mergeCell ref="A33:T33"/>
    <mergeCell ref="A36:T36"/>
    <mergeCell ref="C38:F38"/>
  </mergeCells>
  <pageMargins left="0.511811024" right="0.511811024" top="0.78740157499999996" bottom="0.78740157499999996" header="0.31496062000000002" footer="0.31496062000000002"/>
  <pageSetup paperSize="9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opLeftCell="A4" workbookViewId="0">
      <selection activeCell="A44" sqref="A44:T46"/>
    </sheetView>
  </sheetViews>
  <sheetFormatPr defaultRowHeight="13.2" x14ac:dyDescent="0.25"/>
  <cols>
    <col min="1" max="1" width="6.21875" customWidth="1"/>
    <col min="2" max="2" width="5.21875" customWidth="1"/>
    <col min="3" max="3" width="2.44140625" customWidth="1"/>
    <col min="4" max="5" width="3.44140625" customWidth="1"/>
    <col min="6" max="6" width="6.6640625" customWidth="1"/>
    <col min="8" max="8" width="15.44140625" customWidth="1"/>
    <col min="9" max="9" width="15.77734375" customWidth="1"/>
    <col min="10" max="10" width="19.21875" customWidth="1"/>
    <col min="11" max="11" width="4.5546875" customWidth="1"/>
    <col min="12" max="12" width="6.88671875" customWidth="1"/>
    <col min="13" max="13" width="5.6640625" customWidth="1"/>
    <col min="14" max="14" width="7.44140625" customWidth="1"/>
    <col min="15" max="15" width="5.21875" customWidth="1"/>
    <col min="16" max="16" width="7.109375" customWidth="1"/>
    <col min="17" max="17" width="3.88671875" customWidth="1"/>
    <col min="18" max="18" width="6.109375" customWidth="1"/>
    <col min="19" max="19" width="5.5546875" customWidth="1"/>
    <col min="20" max="20" width="12.21875" customWidth="1"/>
  </cols>
  <sheetData>
    <row r="1" spans="1:20" ht="16.2" thickBot="1" x14ac:dyDescent="0.3">
      <c r="A1" s="220" t="s">
        <v>195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x14ac:dyDescent="0.25">
      <c r="A3" s="222" t="s">
        <v>190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103"/>
      <c r="M5" s="103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04"/>
      <c r="N6" s="105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13.8" thickBot="1" x14ac:dyDescent="0.3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6"/>
      <c r="O7" s="1"/>
      <c r="P7" s="1"/>
      <c r="Q7" s="1"/>
      <c r="R7" s="1"/>
      <c r="S7" s="7"/>
      <c r="T7" s="1"/>
    </row>
    <row r="8" spans="1:20" ht="13.8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23.4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12</v>
      </c>
      <c r="L11" s="181"/>
      <c r="M11" s="211">
        <v>1422</v>
      </c>
      <c r="N11" s="212"/>
      <c r="O11" s="187">
        <f>'TRECHO 9'!O11:P11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21.6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v>1422</v>
      </c>
      <c r="N12" s="212"/>
      <c r="O12" s="187">
        <f>'TRECHO 9'!O12:P12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ht="20.399999999999999" x14ac:dyDescent="0.25">
      <c r="A15" s="8" t="s">
        <v>48</v>
      </c>
      <c r="B15" s="91"/>
      <c r="C15" s="92"/>
      <c r="D15" s="93"/>
      <c r="E15" s="91"/>
      <c r="F15" s="93"/>
      <c r="G15" s="94" t="s">
        <v>49</v>
      </c>
      <c r="H15" s="95"/>
      <c r="I15" s="95"/>
      <c r="J15" s="96"/>
      <c r="K15" s="91"/>
      <c r="L15" s="93"/>
      <c r="M15" s="97"/>
      <c r="N15" s="98"/>
      <c r="O15" s="91"/>
      <c r="P15" s="93"/>
      <c r="Q15" s="99"/>
      <c r="R15" s="100"/>
      <c r="S15" s="101"/>
      <c r="T15" s="102"/>
    </row>
    <row r="16" spans="1:20" x14ac:dyDescent="0.25">
      <c r="A16" s="5" t="s">
        <v>51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12</v>
      </c>
      <c r="L16" s="181"/>
      <c r="M16" s="211">
        <v>1422</v>
      </c>
      <c r="N16" s="212"/>
      <c r="O16" s="187">
        <f>'TRECHO 9'!O16:P16</f>
        <v>0</v>
      </c>
      <c r="P16" s="188"/>
      <c r="Q16" s="189">
        <f>((O16*($T$6/100))+O16)</f>
        <v>0</v>
      </c>
      <c r="R16" s="190"/>
      <c r="S16" s="191"/>
      <c r="T16" s="151">
        <f>Q16*M16</f>
        <v>0</v>
      </c>
    </row>
    <row r="17" spans="1:20" ht="31.2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56.88</v>
      </c>
      <c r="N17" s="188"/>
      <c r="O17" s="187">
        <f>'TRECHO 9'!O17:P17</f>
        <v>0</v>
      </c>
      <c r="P17" s="188"/>
      <c r="Q17" s="189">
        <f>((O17*($T$6/100))+O17)</f>
        <v>0</v>
      </c>
      <c r="R17" s="190"/>
      <c r="S17" s="191"/>
      <c r="T17" s="151">
        <f>Q17*M17</f>
        <v>0</v>
      </c>
    </row>
    <row r="18" spans="1:20" ht="20.399999999999999" x14ac:dyDescent="0.25">
      <c r="A18" s="8" t="s">
        <v>53</v>
      </c>
      <c r="B18" s="91"/>
      <c r="C18" s="92"/>
      <c r="D18" s="93"/>
      <c r="E18" s="91"/>
      <c r="F18" s="93"/>
      <c r="G18" s="94" t="s">
        <v>54</v>
      </c>
      <c r="H18" s="95"/>
      <c r="I18" s="95"/>
      <c r="J18" s="96"/>
      <c r="K18" s="91"/>
      <c r="L18" s="93"/>
      <c r="M18" s="97"/>
      <c r="N18" s="98"/>
      <c r="O18" s="91"/>
      <c r="P18" s="93"/>
      <c r="Q18" s="99"/>
      <c r="R18" s="100"/>
      <c r="S18" s="101"/>
      <c r="T18" s="102"/>
    </row>
    <row r="19" spans="1:20" ht="22.8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f>M17*65</f>
        <v>3697.2000000000003</v>
      </c>
      <c r="N19" s="212"/>
      <c r="O19" s="187">
        <f>'TRECHO 9'!O19:P19</f>
        <v>0</v>
      </c>
      <c r="P19" s="188"/>
      <c r="Q19" s="189">
        <f t="shared" ref="Q19:Q20" si="0">((O19*($T$6/100))+O19)</f>
        <v>0</v>
      </c>
      <c r="R19" s="190"/>
      <c r="S19" s="191"/>
      <c r="T19" s="151">
        <f>Q19*M19</f>
        <v>0</v>
      </c>
    </row>
    <row r="20" spans="1:20" ht="28.2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218" t="s">
        <v>58</v>
      </c>
      <c r="L20" s="219"/>
      <c r="M20" s="173">
        <f>M17</f>
        <v>56.88</v>
      </c>
      <c r="N20" s="174"/>
      <c r="O20" s="187">
        <f>'TRECHO 9'!O20:P20</f>
        <v>0</v>
      </c>
      <c r="P20" s="188"/>
      <c r="Q20" s="189">
        <f t="shared" si="0"/>
        <v>0</v>
      </c>
      <c r="R20" s="190"/>
      <c r="S20" s="191"/>
      <c r="T20" s="151">
        <f>Q20*M20</f>
        <v>0</v>
      </c>
    </row>
    <row r="21" spans="1:20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x14ac:dyDescent="0.25">
      <c r="A22" s="8">
        <v>3</v>
      </c>
      <c r="B22" s="198"/>
      <c r="C22" s="199"/>
      <c r="D22" s="200"/>
      <c r="E22" s="198"/>
      <c r="F22" s="200"/>
      <c r="G22" s="201" t="s">
        <v>59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x14ac:dyDescent="0.25">
      <c r="A23" s="8" t="s">
        <v>42</v>
      </c>
      <c r="B23" s="198"/>
      <c r="C23" s="199"/>
      <c r="D23" s="200"/>
      <c r="E23" s="198"/>
      <c r="F23" s="200"/>
      <c r="G23" s="201" t="s">
        <v>38</v>
      </c>
      <c r="H23" s="199"/>
      <c r="I23" s="199"/>
      <c r="J23" s="200"/>
      <c r="K23" s="198"/>
      <c r="L23" s="200"/>
      <c r="M23" s="204"/>
      <c r="N23" s="205"/>
      <c r="O23" s="198"/>
      <c r="P23" s="200"/>
      <c r="Q23" s="206"/>
      <c r="R23" s="207"/>
      <c r="S23" s="208"/>
      <c r="T23" s="153"/>
    </row>
    <row r="24" spans="1:20" ht="22.2" customHeight="1" x14ac:dyDescent="0.25">
      <c r="A24" s="9" t="s">
        <v>60</v>
      </c>
      <c r="B24" s="175" t="s">
        <v>2</v>
      </c>
      <c r="C24" s="176"/>
      <c r="D24" s="177"/>
      <c r="E24" s="178">
        <v>72947</v>
      </c>
      <c r="F24" s="179"/>
      <c r="G24" s="175" t="s">
        <v>11</v>
      </c>
      <c r="H24" s="176"/>
      <c r="I24" s="176"/>
      <c r="J24" s="177"/>
      <c r="K24" s="180" t="s">
        <v>0</v>
      </c>
      <c r="L24" s="181"/>
      <c r="M24" s="189">
        <v>87.07</v>
      </c>
      <c r="N24" s="191"/>
      <c r="O24" s="187">
        <f>'TRECHO 9'!O24:P24</f>
        <v>0</v>
      </c>
      <c r="P24" s="188"/>
      <c r="Q24" s="189">
        <f>((O24*($T$6/100))+O24)</f>
        <v>0</v>
      </c>
      <c r="R24" s="190"/>
      <c r="S24" s="191"/>
      <c r="T24" s="151">
        <f>Q24*M24</f>
        <v>0</v>
      </c>
    </row>
    <row r="25" spans="1:20" x14ac:dyDescent="0.25">
      <c r="A25" s="8" t="s">
        <v>61</v>
      </c>
      <c r="B25" s="198"/>
      <c r="C25" s="199"/>
      <c r="D25" s="200"/>
      <c r="E25" s="198"/>
      <c r="F25" s="200"/>
      <c r="G25" s="201" t="s">
        <v>39</v>
      </c>
      <c r="H25" s="199"/>
      <c r="I25" s="199"/>
      <c r="J25" s="200"/>
      <c r="K25" s="198"/>
      <c r="L25" s="200"/>
      <c r="M25" s="198"/>
      <c r="N25" s="200"/>
      <c r="O25" s="198"/>
      <c r="P25" s="200"/>
      <c r="Q25" s="206"/>
      <c r="R25" s="207"/>
      <c r="S25" s="208"/>
      <c r="T25" s="153"/>
    </row>
    <row r="26" spans="1:20" x14ac:dyDescent="0.25">
      <c r="A26" s="5" t="s">
        <v>66</v>
      </c>
      <c r="B26" s="175" t="s">
        <v>62</v>
      </c>
      <c r="C26" s="176"/>
      <c r="D26" s="177"/>
      <c r="E26" s="180">
        <v>7264</v>
      </c>
      <c r="F26" s="181"/>
      <c r="G26" s="175" t="s">
        <v>63</v>
      </c>
      <c r="H26" s="209"/>
      <c r="I26" s="209"/>
      <c r="J26" s="210"/>
      <c r="K26" s="180" t="s">
        <v>12</v>
      </c>
      <c r="L26" s="181"/>
      <c r="M26" s="189">
        <v>0.99</v>
      </c>
      <c r="N26" s="191"/>
      <c r="O26" s="187">
        <f>'TRECHO 9'!O26:P26</f>
        <v>0</v>
      </c>
      <c r="P26" s="188"/>
      <c r="Q26" s="189">
        <f>((O26*($T$6/100))+O26)</f>
        <v>0</v>
      </c>
      <c r="R26" s="190"/>
      <c r="S26" s="191"/>
      <c r="T26" s="151">
        <f>Q26*M26</f>
        <v>0</v>
      </c>
    </row>
    <row r="27" spans="1:20" x14ac:dyDescent="0.25">
      <c r="A27" s="5" t="s">
        <v>67</v>
      </c>
      <c r="B27" s="175" t="s">
        <v>2</v>
      </c>
      <c r="C27" s="176"/>
      <c r="D27" s="177"/>
      <c r="E27" s="180" t="s">
        <v>85</v>
      </c>
      <c r="F27" s="181"/>
      <c r="G27" s="175" t="s">
        <v>84</v>
      </c>
      <c r="H27" s="176"/>
      <c r="I27" s="176"/>
      <c r="J27" s="177"/>
      <c r="K27" s="180" t="s">
        <v>30</v>
      </c>
      <c r="L27" s="181"/>
      <c r="M27" s="189">
        <v>6</v>
      </c>
      <c r="N27" s="191"/>
      <c r="O27" s="187">
        <f>'TRECHO 9'!O27:P27</f>
        <v>0</v>
      </c>
      <c r="P27" s="188"/>
      <c r="Q27" s="189">
        <f>((O27*($T$6/100))+O27)</f>
        <v>0</v>
      </c>
      <c r="R27" s="190"/>
      <c r="S27" s="191"/>
      <c r="T27" s="151">
        <f>Q27*M27</f>
        <v>0</v>
      </c>
    </row>
    <row r="28" spans="1:20" ht="19.8" customHeight="1" x14ac:dyDescent="0.25">
      <c r="A28" s="5" t="s">
        <v>68</v>
      </c>
      <c r="B28" s="175" t="s">
        <v>64</v>
      </c>
      <c r="C28" s="176"/>
      <c r="D28" s="177"/>
      <c r="E28" s="180">
        <v>7696</v>
      </c>
      <c r="F28" s="181"/>
      <c r="G28" s="175" t="s">
        <v>65</v>
      </c>
      <c r="H28" s="209"/>
      <c r="I28" s="209"/>
      <c r="J28" s="210"/>
      <c r="K28" s="180" t="s">
        <v>71</v>
      </c>
      <c r="L28" s="181"/>
      <c r="M28" s="189">
        <v>16.2</v>
      </c>
      <c r="N28" s="191"/>
      <c r="O28" s="187">
        <f>'TRECHO 9'!O28:P28</f>
        <v>0</v>
      </c>
      <c r="P28" s="188"/>
      <c r="Q28" s="189">
        <f t="shared" ref="Q28:Q31" si="1">((O28*($T$6/100))+O28)</f>
        <v>0</v>
      </c>
      <c r="R28" s="190"/>
      <c r="S28" s="191"/>
      <c r="T28" s="151">
        <f t="shared" ref="T28:T31" si="2">Q28*M28</f>
        <v>0</v>
      </c>
    </row>
    <row r="29" spans="1:20" ht="19.2" customHeight="1" x14ac:dyDescent="0.25">
      <c r="A29" s="5" t="s">
        <v>69</v>
      </c>
      <c r="B29" s="175" t="s">
        <v>2</v>
      </c>
      <c r="C29" s="176"/>
      <c r="D29" s="177"/>
      <c r="E29" s="178">
        <v>96522</v>
      </c>
      <c r="F29" s="179"/>
      <c r="G29" s="175" t="s">
        <v>13</v>
      </c>
      <c r="H29" s="176"/>
      <c r="I29" s="176"/>
      <c r="J29" s="177"/>
      <c r="K29" s="180" t="s">
        <v>58</v>
      </c>
      <c r="L29" s="181"/>
      <c r="M29" s="189">
        <v>0.27</v>
      </c>
      <c r="N29" s="191"/>
      <c r="O29" s="187">
        <f>'TRECHO 9'!O29:P29</f>
        <v>0</v>
      </c>
      <c r="P29" s="188"/>
      <c r="Q29" s="189">
        <f t="shared" si="1"/>
        <v>0</v>
      </c>
      <c r="R29" s="190"/>
      <c r="S29" s="191"/>
      <c r="T29" s="151">
        <f t="shared" si="2"/>
        <v>0</v>
      </c>
    </row>
    <row r="30" spans="1:20" ht="21.6" customHeight="1" x14ac:dyDescent="0.25">
      <c r="A30" s="5" t="s">
        <v>70</v>
      </c>
      <c r="B30" s="175" t="s">
        <v>2</v>
      </c>
      <c r="C30" s="176"/>
      <c r="D30" s="177"/>
      <c r="E30" s="178">
        <v>94965</v>
      </c>
      <c r="F30" s="179"/>
      <c r="G30" s="175" t="s">
        <v>15</v>
      </c>
      <c r="H30" s="176"/>
      <c r="I30" s="176"/>
      <c r="J30" s="177"/>
      <c r="K30" s="180" t="s">
        <v>58</v>
      </c>
      <c r="L30" s="181"/>
      <c r="M30" s="189">
        <v>0.27</v>
      </c>
      <c r="N30" s="191"/>
      <c r="O30" s="187">
        <f>'TRECHO 9'!O30:P30</f>
        <v>0</v>
      </c>
      <c r="P30" s="188"/>
      <c r="Q30" s="189">
        <f t="shared" si="1"/>
        <v>0</v>
      </c>
      <c r="R30" s="190"/>
      <c r="S30" s="191"/>
      <c r="T30" s="151">
        <f t="shared" si="2"/>
        <v>0</v>
      </c>
    </row>
    <row r="31" spans="1:20" x14ac:dyDescent="0.25">
      <c r="A31" s="5" t="s">
        <v>83</v>
      </c>
      <c r="B31" s="175" t="s">
        <v>2</v>
      </c>
      <c r="C31" s="176"/>
      <c r="D31" s="177"/>
      <c r="E31" s="180" t="s">
        <v>16</v>
      </c>
      <c r="F31" s="181"/>
      <c r="G31" s="175" t="s">
        <v>17</v>
      </c>
      <c r="H31" s="176"/>
      <c r="I31" s="176"/>
      <c r="J31" s="177"/>
      <c r="K31" s="180" t="s">
        <v>58</v>
      </c>
      <c r="L31" s="181"/>
      <c r="M31" s="189">
        <v>0.27</v>
      </c>
      <c r="N31" s="191"/>
      <c r="O31" s="187">
        <f>'TRECHO 9'!O31:P31</f>
        <v>0</v>
      </c>
      <c r="P31" s="188"/>
      <c r="Q31" s="189">
        <f t="shared" si="1"/>
        <v>0</v>
      </c>
      <c r="R31" s="190"/>
      <c r="S31" s="191"/>
      <c r="T31" s="151">
        <f t="shared" si="2"/>
        <v>0</v>
      </c>
    </row>
    <row r="32" spans="1:20" x14ac:dyDescent="0.25">
      <c r="A32" s="195" t="s">
        <v>40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7"/>
      <c r="T32" s="155">
        <f>SUM(T24:T31)</f>
        <v>0</v>
      </c>
    </row>
    <row r="33" spans="1:20" x14ac:dyDescent="0.25">
      <c r="A33" s="8">
        <v>4</v>
      </c>
      <c r="B33" s="198"/>
      <c r="C33" s="199"/>
      <c r="D33" s="200"/>
      <c r="E33" s="198"/>
      <c r="F33" s="200"/>
      <c r="G33" s="201" t="s">
        <v>77</v>
      </c>
      <c r="H33" s="202"/>
      <c r="I33" s="202"/>
      <c r="J33" s="203"/>
      <c r="K33" s="198"/>
      <c r="L33" s="200"/>
      <c r="M33" s="204"/>
      <c r="N33" s="205"/>
      <c r="O33" s="198"/>
      <c r="P33" s="200"/>
      <c r="Q33" s="206"/>
      <c r="R33" s="207"/>
      <c r="S33" s="208"/>
      <c r="T33" s="161"/>
    </row>
    <row r="34" spans="1:20" x14ac:dyDescent="0.25">
      <c r="A34" s="5" t="s">
        <v>73</v>
      </c>
      <c r="B34" s="175" t="s">
        <v>78</v>
      </c>
      <c r="C34" s="176"/>
      <c r="D34" s="177"/>
      <c r="E34" s="178">
        <v>3</v>
      </c>
      <c r="F34" s="179"/>
      <c r="G34" s="175" t="s">
        <v>79</v>
      </c>
      <c r="H34" s="176" t="s">
        <v>79</v>
      </c>
      <c r="I34" s="176" t="s">
        <v>79</v>
      </c>
      <c r="J34" s="177" t="s">
        <v>79</v>
      </c>
      <c r="K34" s="180" t="s">
        <v>30</v>
      </c>
      <c r="L34" s="181"/>
      <c r="M34" s="187">
        <v>1</v>
      </c>
      <c r="N34" s="188"/>
      <c r="O34" s="187">
        <f>'TRECHO 9'!O34:P34</f>
        <v>0</v>
      </c>
      <c r="P34" s="188"/>
      <c r="Q34" s="189">
        <f>((O34*($T$6/100))+O34)</f>
        <v>0</v>
      </c>
      <c r="R34" s="190"/>
      <c r="S34" s="191"/>
      <c r="T34" s="151">
        <f>Q34*M34</f>
        <v>0</v>
      </c>
    </row>
    <row r="35" spans="1:20" x14ac:dyDescent="0.25">
      <c r="A35" s="5" t="s">
        <v>74</v>
      </c>
      <c r="B35" s="175" t="s">
        <v>78</v>
      </c>
      <c r="C35" s="176"/>
      <c r="D35" s="177"/>
      <c r="E35" s="178">
        <v>4</v>
      </c>
      <c r="F35" s="179"/>
      <c r="G35" s="175" t="s">
        <v>80</v>
      </c>
      <c r="H35" s="176" t="s">
        <v>80</v>
      </c>
      <c r="I35" s="176" t="s">
        <v>80</v>
      </c>
      <c r="J35" s="177" t="s">
        <v>80</v>
      </c>
      <c r="K35" s="180" t="s">
        <v>30</v>
      </c>
      <c r="L35" s="181"/>
      <c r="M35" s="187">
        <v>2</v>
      </c>
      <c r="N35" s="188"/>
      <c r="O35" s="187">
        <f>'TRECHO 9'!O35:P35</f>
        <v>0</v>
      </c>
      <c r="P35" s="188"/>
      <c r="Q35" s="189">
        <f t="shared" ref="Q35:Q37" si="3">((O35*($T$6/100))+O35)</f>
        <v>0</v>
      </c>
      <c r="R35" s="190"/>
      <c r="S35" s="191"/>
      <c r="T35" s="151">
        <f t="shared" ref="T35:T37" si="4">Q35*M35</f>
        <v>0</v>
      </c>
    </row>
    <row r="36" spans="1:20" x14ac:dyDescent="0.25">
      <c r="A36" s="5" t="s">
        <v>75</v>
      </c>
      <c r="B36" s="175" t="s">
        <v>78</v>
      </c>
      <c r="C36" s="176"/>
      <c r="D36" s="177"/>
      <c r="E36" s="178">
        <v>5</v>
      </c>
      <c r="F36" s="179"/>
      <c r="G36" s="175" t="s">
        <v>81</v>
      </c>
      <c r="H36" s="176" t="s">
        <v>81</v>
      </c>
      <c r="I36" s="176" t="s">
        <v>81</v>
      </c>
      <c r="J36" s="177" t="s">
        <v>81</v>
      </c>
      <c r="K36" s="180" t="s">
        <v>30</v>
      </c>
      <c r="L36" s="181"/>
      <c r="M36" s="187">
        <v>1</v>
      </c>
      <c r="N36" s="188"/>
      <c r="O36" s="187">
        <f>'TRECHO 9'!O36:P36</f>
        <v>0</v>
      </c>
      <c r="P36" s="188"/>
      <c r="Q36" s="189">
        <f t="shared" si="3"/>
        <v>0</v>
      </c>
      <c r="R36" s="190"/>
      <c r="S36" s="191"/>
      <c r="T36" s="151">
        <f t="shared" si="4"/>
        <v>0</v>
      </c>
    </row>
    <row r="37" spans="1:20" x14ac:dyDescent="0.25">
      <c r="A37" s="5" t="s">
        <v>76</v>
      </c>
      <c r="B37" s="175" t="s">
        <v>78</v>
      </c>
      <c r="C37" s="176"/>
      <c r="D37" s="177"/>
      <c r="E37" s="178">
        <v>6</v>
      </c>
      <c r="F37" s="179"/>
      <c r="G37" s="175" t="s">
        <v>82</v>
      </c>
      <c r="H37" s="176" t="s">
        <v>82</v>
      </c>
      <c r="I37" s="176" t="s">
        <v>82</v>
      </c>
      <c r="J37" s="177" t="s">
        <v>82</v>
      </c>
      <c r="K37" s="180" t="s">
        <v>30</v>
      </c>
      <c r="L37" s="181"/>
      <c r="M37" s="187">
        <v>1</v>
      </c>
      <c r="N37" s="188"/>
      <c r="O37" s="187">
        <f>'TRECHO 9'!O37:P37</f>
        <v>0</v>
      </c>
      <c r="P37" s="188"/>
      <c r="Q37" s="189">
        <f t="shared" si="3"/>
        <v>0</v>
      </c>
      <c r="R37" s="190"/>
      <c r="S37" s="191"/>
      <c r="T37" s="151">
        <f t="shared" si="4"/>
        <v>0</v>
      </c>
    </row>
    <row r="38" spans="1:20" x14ac:dyDescent="0.25">
      <c r="A38" s="195" t="s">
        <v>41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T38" s="155">
        <f>SUM(T34:T37)</f>
        <v>0</v>
      </c>
    </row>
    <row r="39" spans="1:20" x14ac:dyDescent="0.25">
      <c r="A39" s="195" t="s">
        <v>32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7"/>
      <c r="T39" s="155">
        <f>T38+T32+T21+T13</f>
        <v>0</v>
      </c>
    </row>
    <row r="40" spans="1:20" x14ac:dyDescent="0.2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:20" x14ac:dyDescent="0.25">
      <c r="A41" s="192" t="s">
        <v>18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</row>
    <row r="42" spans="1:20" x14ac:dyDescent="0.25">
      <c r="A42" s="184" t="s">
        <v>194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</row>
    <row r="43" spans="1:20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13.2" customHeight="1" x14ac:dyDescent="0.25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</row>
    <row r="45" spans="1:20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30"/>
      <c r="K45" s="30"/>
      <c r="L45" s="90"/>
      <c r="M45" s="90"/>
      <c r="N45" s="30"/>
      <c r="O45" s="30"/>
      <c r="P45" s="30"/>
      <c r="Q45" s="30"/>
      <c r="R45" s="30"/>
      <c r="S45" s="90"/>
      <c r="T45" s="90"/>
    </row>
    <row r="46" spans="1:20" ht="27.6" customHeight="1" x14ac:dyDescent="0.25">
      <c r="A46" s="10"/>
      <c r="B46" s="89"/>
      <c r="C46" s="182"/>
      <c r="D46" s="182"/>
      <c r="E46" s="182"/>
      <c r="F46" s="182"/>
      <c r="G46" s="89"/>
      <c r="H46" s="89"/>
      <c r="I46" s="89"/>
      <c r="J46" s="194"/>
      <c r="K46" s="194"/>
      <c r="L46" s="89"/>
      <c r="M46" s="89"/>
      <c r="N46" s="194"/>
      <c r="O46" s="194"/>
      <c r="P46" s="194"/>
      <c r="Q46" s="194"/>
      <c r="R46" s="194"/>
      <c r="S46" s="89"/>
      <c r="T46" s="89"/>
    </row>
  </sheetData>
  <mergeCells count="191">
    <mergeCell ref="A1:T1"/>
    <mergeCell ref="A2:I2"/>
    <mergeCell ref="A3:I3"/>
    <mergeCell ref="A4:M4"/>
    <mergeCell ref="A5:K5"/>
    <mergeCell ref="O5:P5"/>
    <mergeCell ref="Q5:S5"/>
    <mergeCell ref="N46:R46"/>
    <mergeCell ref="A6:L6"/>
    <mergeCell ref="O6:P6"/>
    <mergeCell ref="Q6:S6"/>
    <mergeCell ref="A8:T8"/>
    <mergeCell ref="B9:D9"/>
    <mergeCell ref="E9:F9"/>
    <mergeCell ref="G9:J9"/>
    <mergeCell ref="K9:L9"/>
    <mergeCell ref="M9:N9"/>
    <mergeCell ref="O9:P9"/>
    <mergeCell ref="Q9:S9"/>
    <mergeCell ref="B10:D10"/>
    <mergeCell ref="E10:F10"/>
    <mergeCell ref="G10:J10"/>
    <mergeCell ref="K10:L10"/>
    <mergeCell ref="M10:N10"/>
    <mergeCell ref="O10:P10"/>
    <mergeCell ref="Q10:S10"/>
    <mergeCell ref="B11:D11"/>
    <mergeCell ref="E11:F11"/>
    <mergeCell ref="G11:J11"/>
    <mergeCell ref="K11:L11"/>
    <mergeCell ref="M11:N11"/>
    <mergeCell ref="O11:P11"/>
    <mergeCell ref="Q11:S11"/>
    <mergeCell ref="Q12:S12"/>
    <mergeCell ref="A13:S13"/>
    <mergeCell ref="B14:D14"/>
    <mergeCell ref="E14:F14"/>
    <mergeCell ref="G14:J14"/>
    <mergeCell ref="K14:L14"/>
    <mergeCell ref="M14:N14"/>
    <mergeCell ref="O14:P14"/>
    <mergeCell ref="B12:D12"/>
    <mergeCell ref="E12:F12"/>
    <mergeCell ref="G12:J12"/>
    <mergeCell ref="K12:L12"/>
    <mergeCell ref="M12:N12"/>
    <mergeCell ref="O12:P12"/>
    <mergeCell ref="Q14:S14"/>
    <mergeCell ref="B16:D16"/>
    <mergeCell ref="E16:F16"/>
    <mergeCell ref="G16:J16"/>
    <mergeCell ref="K16:L16"/>
    <mergeCell ref="M16:N16"/>
    <mergeCell ref="O16:P16"/>
    <mergeCell ref="Q16:S16"/>
    <mergeCell ref="Q17:S17"/>
    <mergeCell ref="B19:D19"/>
    <mergeCell ref="E19:F19"/>
    <mergeCell ref="G19:J19"/>
    <mergeCell ref="K19:L19"/>
    <mergeCell ref="M19:N19"/>
    <mergeCell ref="O19:P19"/>
    <mergeCell ref="Q19:S19"/>
    <mergeCell ref="B17:D17"/>
    <mergeCell ref="E17:F17"/>
    <mergeCell ref="G17:J17"/>
    <mergeCell ref="K17:L17"/>
    <mergeCell ref="M17:N17"/>
    <mergeCell ref="O17:P17"/>
    <mergeCell ref="Q20:S20"/>
    <mergeCell ref="A21:S21"/>
    <mergeCell ref="B22:D22"/>
    <mergeCell ref="E22:F22"/>
    <mergeCell ref="G22:J22"/>
    <mergeCell ref="K22:L22"/>
    <mergeCell ref="M22:N22"/>
    <mergeCell ref="O22:P22"/>
    <mergeCell ref="B20:D20"/>
    <mergeCell ref="E20:F20"/>
    <mergeCell ref="G20:J20"/>
    <mergeCell ref="K20:L20"/>
    <mergeCell ref="M20:N20"/>
    <mergeCell ref="O20:P20"/>
    <mergeCell ref="Q22:S22"/>
    <mergeCell ref="B23:D23"/>
    <mergeCell ref="E23:F23"/>
    <mergeCell ref="G23:J23"/>
    <mergeCell ref="K23:L23"/>
    <mergeCell ref="M23:N23"/>
    <mergeCell ref="O23:P23"/>
    <mergeCell ref="Q23:S23"/>
    <mergeCell ref="Q24:S24"/>
    <mergeCell ref="B25:D25"/>
    <mergeCell ref="E25:F25"/>
    <mergeCell ref="G25:J25"/>
    <mergeCell ref="K25:L25"/>
    <mergeCell ref="M25:N25"/>
    <mergeCell ref="O25:P25"/>
    <mergeCell ref="Q25:S25"/>
    <mergeCell ref="B24:D24"/>
    <mergeCell ref="E24:F24"/>
    <mergeCell ref="G24:J24"/>
    <mergeCell ref="K24:L24"/>
    <mergeCell ref="M24:N24"/>
    <mergeCell ref="O24:P24"/>
    <mergeCell ref="Q26:S26"/>
    <mergeCell ref="B27:D27"/>
    <mergeCell ref="E27:F27"/>
    <mergeCell ref="G27:J27"/>
    <mergeCell ref="K27:L27"/>
    <mergeCell ref="M27:N27"/>
    <mergeCell ref="O27:P27"/>
    <mergeCell ref="Q27:S27"/>
    <mergeCell ref="B26:D26"/>
    <mergeCell ref="E26:F26"/>
    <mergeCell ref="G26:J26"/>
    <mergeCell ref="K26:L26"/>
    <mergeCell ref="M26:N26"/>
    <mergeCell ref="O26:P26"/>
    <mergeCell ref="Q28:S28"/>
    <mergeCell ref="B29:D29"/>
    <mergeCell ref="E29:F29"/>
    <mergeCell ref="G29:J29"/>
    <mergeCell ref="K29:L29"/>
    <mergeCell ref="M29:N29"/>
    <mergeCell ref="O29:P29"/>
    <mergeCell ref="Q29:S29"/>
    <mergeCell ref="B28:D28"/>
    <mergeCell ref="E28:F28"/>
    <mergeCell ref="G28:J28"/>
    <mergeCell ref="K28:L28"/>
    <mergeCell ref="M28:N28"/>
    <mergeCell ref="O28:P28"/>
    <mergeCell ref="Q30:S30"/>
    <mergeCell ref="B31:D31"/>
    <mergeCell ref="E31:F31"/>
    <mergeCell ref="G31:J31"/>
    <mergeCell ref="K31:L31"/>
    <mergeCell ref="M31:N31"/>
    <mergeCell ref="O31:P31"/>
    <mergeCell ref="Q31:S31"/>
    <mergeCell ref="B30:D30"/>
    <mergeCell ref="E30:F30"/>
    <mergeCell ref="G30:J30"/>
    <mergeCell ref="K30:L30"/>
    <mergeCell ref="M30:N30"/>
    <mergeCell ref="O30:P30"/>
    <mergeCell ref="A32:S32"/>
    <mergeCell ref="B33:D33"/>
    <mergeCell ref="E33:F33"/>
    <mergeCell ref="G33:J33"/>
    <mergeCell ref="K33:L33"/>
    <mergeCell ref="M33:N33"/>
    <mergeCell ref="O33:P33"/>
    <mergeCell ref="Q33:S33"/>
    <mergeCell ref="Q34:S34"/>
    <mergeCell ref="B35:D35"/>
    <mergeCell ref="E35:F35"/>
    <mergeCell ref="G35:J35"/>
    <mergeCell ref="K35:L35"/>
    <mergeCell ref="M35:N35"/>
    <mergeCell ref="O35:P35"/>
    <mergeCell ref="Q35:S35"/>
    <mergeCell ref="B34:D34"/>
    <mergeCell ref="E34:F34"/>
    <mergeCell ref="G34:J34"/>
    <mergeCell ref="K34:L34"/>
    <mergeCell ref="M34:N34"/>
    <mergeCell ref="O34:P34"/>
    <mergeCell ref="Q36:S36"/>
    <mergeCell ref="B37:D37"/>
    <mergeCell ref="E37:F37"/>
    <mergeCell ref="G37:J37"/>
    <mergeCell ref="K37:L37"/>
    <mergeCell ref="M37:N37"/>
    <mergeCell ref="O37:P37"/>
    <mergeCell ref="Q37:S37"/>
    <mergeCell ref="B36:D36"/>
    <mergeCell ref="E36:F36"/>
    <mergeCell ref="G36:J36"/>
    <mergeCell ref="K36:L36"/>
    <mergeCell ref="M36:N36"/>
    <mergeCell ref="O36:P36"/>
    <mergeCell ref="A42:T42"/>
    <mergeCell ref="A44:T44"/>
    <mergeCell ref="C46:F46"/>
    <mergeCell ref="J46:K46"/>
    <mergeCell ref="A38:S38"/>
    <mergeCell ref="A39:S39"/>
    <mergeCell ref="A40:T40"/>
    <mergeCell ref="A41:T41"/>
  </mergeCells>
  <pageMargins left="0.511811024" right="0.511811024" top="0.78740157499999996" bottom="0.78740157499999996" header="0.31496062000000002" footer="0.31496062000000002"/>
  <pageSetup paperSize="9"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workbookViewId="0">
      <selection activeCell="A44" sqref="A44:T46"/>
    </sheetView>
  </sheetViews>
  <sheetFormatPr defaultRowHeight="13.2" x14ac:dyDescent="0.25"/>
  <cols>
    <col min="1" max="1" width="6" customWidth="1"/>
    <col min="2" max="2" width="7.33203125" customWidth="1"/>
    <col min="3" max="3" width="1.88671875" customWidth="1"/>
    <col min="4" max="4" width="2.5546875" customWidth="1"/>
    <col min="5" max="5" width="4.77734375" customWidth="1"/>
    <col min="6" max="6" width="4.88671875" customWidth="1"/>
    <col min="10" max="10" width="34.21875" customWidth="1"/>
    <col min="11" max="11" width="5.6640625" customWidth="1"/>
    <col min="12" max="12" width="5.5546875" customWidth="1"/>
    <col min="13" max="13" width="6" customWidth="1"/>
    <col min="14" max="14" width="6.88671875" customWidth="1"/>
    <col min="15" max="15" width="5.5546875" customWidth="1"/>
    <col min="16" max="16" width="7.21875" customWidth="1"/>
    <col min="17" max="17" width="5.33203125" customWidth="1"/>
    <col min="18" max="18" width="4.33203125" customWidth="1"/>
    <col min="19" max="19" width="6.6640625" customWidth="1"/>
    <col min="20" max="20" width="12.88671875" customWidth="1"/>
  </cols>
  <sheetData>
    <row r="1" spans="1:20" ht="16.2" thickBot="1" x14ac:dyDescent="0.3">
      <c r="A1" s="220" t="s">
        <v>197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x14ac:dyDescent="0.25">
      <c r="A3" s="222" t="s">
        <v>198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148"/>
      <c r="M5" s="148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49"/>
      <c r="N6" s="150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13.8" thickBot="1" x14ac:dyDescent="0.3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6"/>
      <c r="O7" s="1"/>
      <c r="P7" s="1"/>
      <c r="Q7" s="1"/>
      <c r="R7" s="1"/>
      <c r="S7" s="7"/>
      <c r="T7" s="1"/>
    </row>
    <row r="8" spans="1:20" ht="13.8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22.2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12</v>
      </c>
      <c r="L11" s="181"/>
      <c r="M11" s="211">
        <v>4145</v>
      </c>
      <c r="N11" s="212"/>
      <c r="O11" s="187">
        <f>'TRECHO 9'!O11:P11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22.2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f>M11</f>
        <v>4145</v>
      </c>
      <c r="N12" s="212"/>
      <c r="O12" s="187">
        <f>'TRECHO 9'!O12:P12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ht="17.399999999999999" customHeight="1" x14ac:dyDescent="0.25">
      <c r="A15" s="8" t="s">
        <v>48</v>
      </c>
      <c r="B15" s="139"/>
      <c r="C15" s="140"/>
      <c r="D15" s="141"/>
      <c r="E15" s="139"/>
      <c r="F15" s="141"/>
      <c r="G15" s="201" t="s">
        <v>49</v>
      </c>
      <c r="H15" s="251"/>
      <c r="I15" s="251"/>
      <c r="J15" s="252"/>
      <c r="K15" s="139"/>
      <c r="L15" s="141"/>
      <c r="M15" s="142"/>
      <c r="N15" s="143"/>
      <c r="O15" s="139"/>
      <c r="P15" s="141"/>
      <c r="Q15" s="144"/>
      <c r="R15" s="145"/>
      <c r="S15" s="146"/>
      <c r="T15" s="147"/>
    </row>
    <row r="16" spans="1:20" x14ac:dyDescent="0.25">
      <c r="A16" s="5" t="s">
        <v>51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12</v>
      </c>
      <c r="L16" s="181"/>
      <c r="M16" s="211">
        <f>M12</f>
        <v>4145</v>
      </c>
      <c r="N16" s="212"/>
      <c r="O16" s="187">
        <f>'TRECHO 9'!O16:P16</f>
        <v>0</v>
      </c>
      <c r="P16" s="188"/>
      <c r="Q16" s="189">
        <f>((O16*($T$6/100))+O16)</f>
        <v>0</v>
      </c>
      <c r="R16" s="190"/>
      <c r="S16" s="191"/>
      <c r="T16" s="151">
        <f>Q16*M16</f>
        <v>0</v>
      </c>
    </row>
    <row r="17" spans="1:20" ht="31.8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165.8</v>
      </c>
      <c r="N17" s="188"/>
      <c r="O17" s="187">
        <f>'TRECHO 9'!O17:P17</f>
        <v>0</v>
      </c>
      <c r="P17" s="188"/>
      <c r="Q17" s="189">
        <f>((O17*($T$6/100))+O17)</f>
        <v>0</v>
      </c>
      <c r="R17" s="190"/>
      <c r="S17" s="191"/>
      <c r="T17" s="151">
        <f>Q17*M17</f>
        <v>0</v>
      </c>
    </row>
    <row r="18" spans="1:20" x14ac:dyDescent="0.25">
      <c r="A18" s="8" t="s">
        <v>53</v>
      </c>
      <c r="B18" s="139"/>
      <c r="C18" s="140"/>
      <c r="D18" s="141"/>
      <c r="E18" s="139"/>
      <c r="F18" s="141"/>
      <c r="G18" s="201" t="s">
        <v>54</v>
      </c>
      <c r="H18" s="251"/>
      <c r="I18" s="251"/>
      <c r="J18" s="252"/>
      <c r="K18" s="139"/>
      <c r="L18" s="141"/>
      <c r="M18" s="142"/>
      <c r="N18" s="143"/>
      <c r="O18" s="139"/>
      <c r="P18" s="141"/>
      <c r="Q18" s="144"/>
      <c r="R18" s="145"/>
      <c r="S18" s="146"/>
      <c r="T18" s="147"/>
    </row>
    <row r="19" spans="1:20" ht="21.6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f>M17*65</f>
        <v>10777</v>
      </c>
      <c r="N19" s="212"/>
      <c r="O19" s="187">
        <f>'TRECHO 9'!O19:P19</f>
        <v>0</v>
      </c>
      <c r="P19" s="188"/>
      <c r="Q19" s="189">
        <f t="shared" ref="Q19:Q20" si="0">((O19*($T$6/100))+O19)</f>
        <v>0</v>
      </c>
      <c r="R19" s="190"/>
      <c r="S19" s="191"/>
      <c r="T19" s="151">
        <f>Q19*M19</f>
        <v>0</v>
      </c>
    </row>
    <row r="20" spans="1:20" ht="23.4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218" t="s">
        <v>58</v>
      </c>
      <c r="L20" s="219"/>
      <c r="M20" s="173">
        <f>M17</f>
        <v>165.8</v>
      </c>
      <c r="N20" s="174"/>
      <c r="O20" s="187">
        <f>'TRECHO 9'!O20:P20</f>
        <v>0</v>
      </c>
      <c r="P20" s="188"/>
      <c r="Q20" s="189">
        <f t="shared" si="0"/>
        <v>0</v>
      </c>
      <c r="R20" s="190"/>
      <c r="S20" s="191"/>
      <c r="T20" s="151">
        <f>Q20*M20</f>
        <v>0</v>
      </c>
    </row>
    <row r="21" spans="1:20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x14ac:dyDescent="0.25">
      <c r="A22" s="8">
        <v>3</v>
      </c>
      <c r="B22" s="198"/>
      <c r="C22" s="199"/>
      <c r="D22" s="200"/>
      <c r="E22" s="198"/>
      <c r="F22" s="200"/>
      <c r="G22" s="201" t="s">
        <v>59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x14ac:dyDescent="0.25">
      <c r="A23" s="8" t="s">
        <v>42</v>
      </c>
      <c r="B23" s="198"/>
      <c r="C23" s="199"/>
      <c r="D23" s="200"/>
      <c r="E23" s="198"/>
      <c r="F23" s="200"/>
      <c r="G23" s="201" t="s">
        <v>38</v>
      </c>
      <c r="H23" s="199"/>
      <c r="I23" s="199"/>
      <c r="J23" s="200"/>
      <c r="K23" s="198"/>
      <c r="L23" s="200"/>
      <c r="M23" s="204"/>
      <c r="N23" s="205"/>
      <c r="O23" s="198"/>
      <c r="P23" s="200"/>
      <c r="Q23" s="206"/>
      <c r="R23" s="207"/>
      <c r="S23" s="208"/>
      <c r="T23" s="153"/>
    </row>
    <row r="24" spans="1:20" ht="22.8" customHeight="1" x14ac:dyDescent="0.25">
      <c r="A24" s="9" t="s">
        <v>60</v>
      </c>
      <c r="B24" s="175" t="s">
        <v>2</v>
      </c>
      <c r="C24" s="176"/>
      <c r="D24" s="177"/>
      <c r="E24" s="178">
        <v>72947</v>
      </c>
      <c r="F24" s="179"/>
      <c r="G24" s="175" t="s">
        <v>11</v>
      </c>
      <c r="H24" s="176"/>
      <c r="I24" s="176"/>
      <c r="J24" s="177"/>
      <c r="K24" s="180" t="s">
        <v>0</v>
      </c>
      <c r="L24" s="181"/>
      <c r="M24" s="189">
        <v>215.42</v>
      </c>
      <c r="N24" s="191"/>
      <c r="O24" s="187">
        <f>'TRECHO 9'!O24:P24</f>
        <v>0</v>
      </c>
      <c r="P24" s="188"/>
      <c r="Q24" s="189">
        <f>((O24*($T$6/100))+O24)</f>
        <v>0</v>
      </c>
      <c r="R24" s="190"/>
      <c r="S24" s="191"/>
      <c r="T24" s="151">
        <f>Q24*M24</f>
        <v>0</v>
      </c>
    </row>
    <row r="25" spans="1:20" x14ac:dyDescent="0.25">
      <c r="A25" s="8" t="s">
        <v>61</v>
      </c>
      <c r="B25" s="198"/>
      <c r="C25" s="199"/>
      <c r="D25" s="200"/>
      <c r="E25" s="198"/>
      <c r="F25" s="200"/>
      <c r="G25" s="201" t="s">
        <v>39</v>
      </c>
      <c r="H25" s="199"/>
      <c r="I25" s="199"/>
      <c r="J25" s="200"/>
      <c r="K25" s="198"/>
      <c r="L25" s="200"/>
      <c r="M25" s="198"/>
      <c r="N25" s="200"/>
      <c r="O25" s="198"/>
      <c r="P25" s="200"/>
      <c r="Q25" s="206"/>
      <c r="R25" s="207"/>
      <c r="S25" s="208"/>
      <c r="T25" s="153"/>
    </row>
    <row r="26" spans="1:20" x14ac:dyDescent="0.25">
      <c r="A26" s="5" t="s">
        <v>66</v>
      </c>
      <c r="B26" s="175" t="s">
        <v>62</v>
      </c>
      <c r="C26" s="176"/>
      <c r="D26" s="177"/>
      <c r="E26" s="180">
        <v>7264</v>
      </c>
      <c r="F26" s="181"/>
      <c r="G26" s="175" t="s">
        <v>63</v>
      </c>
      <c r="H26" s="209"/>
      <c r="I26" s="209"/>
      <c r="J26" s="210"/>
      <c r="K26" s="180" t="s">
        <v>12</v>
      </c>
      <c r="L26" s="181"/>
      <c r="M26" s="189">
        <v>1.59</v>
      </c>
      <c r="N26" s="191"/>
      <c r="O26" s="187">
        <f>'TRECHO 9'!O26:P26</f>
        <v>0</v>
      </c>
      <c r="P26" s="188"/>
      <c r="Q26" s="189">
        <f>((O26*($T$6/100))+O26)</f>
        <v>0</v>
      </c>
      <c r="R26" s="190"/>
      <c r="S26" s="191"/>
      <c r="T26" s="151">
        <f>Q26*M26</f>
        <v>0</v>
      </c>
    </row>
    <row r="27" spans="1:20" x14ac:dyDescent="0.25">
      <c r="A27" s="5" t="s">
        <v>67</v>
      </c>
      <c r="B27" s="175" t="s">
        <v>2</v>
      </c>
      <c r="C27" s="176"/>
      <c r="D27" s="177"/>
      <c r="E27" s="180" t="s">
        <v>85</v>
      </c>
      <c r="F27" s="181"/>
      <c r="G27" s="175" t="s">
        <v>84</v>
      </c>
      <c r="H27" s="176"/>
      <c r="I27" s="176"/>
      <c r="J27" s="177"/>
      <c r="K27" s="180" t="s">
        <v>30</v>
      </c>
      <c r="L27" s="181"/>
      <c r="M27" s="189">
        <v>4</v>
      </c>
      <c r="N27" s="191"/>
      <c r="O27" s="187">
        <f>'TRECHO 9'!O27:P27</f>
        <v>0</v>
      </c>
      <c r="P27" s="188"/>
      <c r="Q27" s="189">
        <f>((O27*($T$6/100))+O27)</f>
        <v>0</v>
      </c>
      <c r="R27" s="190"/>
      <c r="S27" s="191"/>
      <c r="T27" s="151">
        <f>Q27*M27</f>
        <v>0</v>
      </c>
    </row>
    <row r="28" spans="1:20" ht="19.2" customHeight="1" x14ac:dyDescent="0.25">
      <c r="A28" s="5" t="s">
        <v>68</v>
      </c>
      <c r="B28" s="175" t="s">
        <v>64</v>
      </c>
      <c r="C28" s="176"/>
      <c r="D28" s="177"/>
      <c r="E28" s="180">
        <v>7696</v>
      </c>
      <c r="F28" s="181"/>
      <c r="G28" s="175" t="s">
        <v>65</v>
      </c>
      <c r="H28" s="209"/>
      <c r="I28" s="209"/>
      <c r="J28" s="210"/>
      <c r="K28" s="180" t="s">
        <v>71</v>
      </c>
      <c r="L28" s="181"/>
      <c r="M28" s="189">
        <v>21.6</v>
      </c>
      <c r="N28" s="191"/>
      <c r="O28" s="187">
        <f>'TRECHO 9'!O28:P28</f>
        <v>0</v>
      </c>
      <c r="P28" s="188"/>
      <c r="Q28" s="189">
        <f t="shared" ref="Q28:Q31" si="1">((O28*($T$6/100))+O28)</f>
        <v>0</v>
      </c>
      <c r="R28" s="190"/>
      <c r="S28" s="191"/>
      <c r="T28" s="151">
        <f t="shared" ref="T28:T31" si="2">Q28*M28</f>
        <v>0</v>
      </c>
    </row>
    <row r="29" spans="1:20" ht="21.6" customHeight="1" x14ac:dyDescent="0.25">
      <c r="A29" s="5" t="s">
        <v>69</v>
      </c>
      <c r="B29" s="175" t="s">
        <v>2</v>
      </c>
      <c r="C29" s="176"/>
      <c r="D29" s="177"/>
      <c r="E29" s="178">
        <v>96522</v>
      </c>
      <c r="F29" s="179"/>
      <c r="G29" s="175" t="s">
        <v>13</v>
      </c>
      <c r="H29" s="176"/>
      <c r="I29" s="176"/>
      <c r="J29" s="177"/>
      <c r="K29" s="180" t="s">
        <v>58</v>
      </c>
      <c r="L29" s="181"/>
      <c r="M29" s="189">
        <v>0.36</v>
      </c>
      <c r="N29" s="191"/>
      <c r="O29" s="187">
        <f>'TRECHO 9'!O29:P29</f>
        <v>0</v>
      </c>
      <c r="P29" s="188"/>
      <c r="Q29" s="189">
        <f t="shared" si="1"/>
        <v>0</v>
      </c>
      <c r="R29" s="190"/>
      <c r="S29" s="191"/>
      <c r="T29" s="151">
        <f t="shared" si="2"/>
        <v>0</v>
      </c>
    </row>
    <row r="30" spans="1:20" ht="19.8" customHeight="1" x14ac:dyDescent="0.25">
      <c r="A30" s="5" t="s">
        <v>70</v>
      </c>
      <c r="B30" s="175" t="s">
        <v>2</v>
      </c>
      <c r="C30" s="176"/>
      <c r="D30" s="177"/>
      <c r="E30" s="178">
        <v>94965</v>
      </c>
      <c r="F30" s="179"/>
      <c r="G30" s="175" t="s">
        <v>15</v>
      </c>
      <c r="H30" s="176"/>
      <c r="I30" s="176"/>
      <c r="J30" s="177"/>
      <c r="K30" s="180" t="s">
        <v>58</v>
      </c>
      <c r="L30" s="181"/>
      <c r="M30" s="189">
        <v>0.36</v>
      </c>
      <c r="N30" s="191"/>
      <c r="O30" s="187">
        <f>'TRECHO 9'!O30:P30</f>
        <v>0</v>
      </c>
      <c r="P30" s="188"/>
      <c r="Q30" s="189">
        <f t="shared" si="1"/>
        <v>0</v>
      </c>
      <c r="R30" s="190"/>
      <c r="S30" s="191"/>
      <c r="T30" s="151">
        <f t="shared" si="2"/>
        <v>0</v>
      </c>
    </row>
    <row r="31" spans="1:20" x14ac:dyDescent="0.25">
      <c r="A31" s="5" t="s">
        <v>83</v>
      </c>
      <c r="B31" s="175" t="s">
        <v>2</v>
      </c>
      <c r="C31" s="176"/>
      <c r="D31" s="177"/>
      <c r="E31" s="180" t="s">
        <v>16</v>
      </c>
      <c r="F31" s="181"/>
      <c r="G31" s="175" t="s">
        <v>17</v>
      </c>
      <c r="H31" s="176"/>
      <c r="I31" s="176"/>
      <c r="J31" s="177"/>
      <c r="K31" s="180" t="s">
        <v>58</v>
      </c>
      <c r="L31" s="181"/>
      <c r="M31" s="189">
        <v>0.36</v>
      </c>
      <c r="N31" s="191"/>
      <c r="O31" s="187">
        <f>'TRECHO 9'!O31:P31</f>
        <v>0</v>
      </c>
      <c r="P31" s="188"/>
      <c r="Q31" s="189">
        <f t="shared" si="1"/>
        <v>0</v>
      </c>
      <c r="R31" s="190"/>
      <c r="S31" s="191"/>
      <c r="T31" s="151">
        <f t="shared" si="2"/>
        <v>0</v>
      </c>
    </row>
    <row r="32" spans="1:20" x14ac:dyDescent="0.25">
      <c r="A32" s="195" t="s">
        <v>40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7"/>
      <c r="T32" s="155">
        <f>SUM(T24:T31)</f>
        <v>0</v>
      </c>
    </row>
    <row r="33" spans="1:20" x14ac:dyDescent="0.25">
      <c r="A33" s="8">
        <v>4</v>
      </c>
      <c r="B33" s="198"/>
      <c r="C33" s="199"/>
      <c r="D33" s="200"/>
      <c r="E33" s="198"/>
      <c r="F33" s="200"/>
      <c r="G33" s="201" t="s">
        <v>77</v>
      </c>
      <c r="H33" s="202"/>
      <c r="I33" s="202"/>
      <c r="J33" s="203"/>
      <c r="K33" s="198"/>
      <c r="L33" s="200"/>
      <c r="M33" s="204"/>
      <c r="N33" s="205"/>
      <c r="O33" s="198"/>
      <c r="P33" s="200"/>
      <c r="Q33" s="206"/>
      <c r="R33" s="207"/>
      <c r="S33" s="208"/>
      <c r="T33" s="161"/>
    </row>
    <row r="34" spans="1:20" x14ac:dyDescent="0.25">
      <c r="A34" s="5" t="s">
        <v>73</v>
      </c>
      <c r="B34" s="175" t="s">
        <v>78</v>
      </c>
      <c r="C34" s="176"/>
      <c r="D34" s="177"/>
      <c r="E34" s="178">
        <v>3</v>
      </c>
      <c r="F34" s="179"/>
      <c r="G34" s="175" t="s">
        <v>79</v>
      </c>
      <c r="H34" s="176" t="s">
        <v>79</v>
      </c>
      <c r="I34" s="176" t="s">
        <v>79</v>
      </c>
      <c r="J34" s="177" t="s">
        <v>79</v>
      </c>
      <c r="K34" s="180" t="s">
        <v>30</v>
      </c>
      <c r="L34" s="181"/>
      <c r="M34" s="187">
        <v>1</v>
      </c>
      <c r="N34" s="188"/>
      <c r="O34" s="187">
        <f>'TRECHO 9'!O34:P34</f>
        <v>0</v>
      </c>
      <c r="P34" s="188"/>
      <c r="Q34" s="189">
        <f>((O34*($T$6/100))+O34)</f>
        <v>0</v>
      </c>
      <c r="R34" s="190"/>
      <c r="S34" s="191"/>
      <c r="T34" s="151">
        <f>Q34*M34</f>
        <v>0</v>
      </c>
    </row>
    <row r="35" spans="1:20" x14ac:dyDescent="0.25">
      <c r="A35" s="5" t="s">
        <v>74</v>
      </c>
      <c r="B35" s="175" t="s">
        <v>78</v>
      </c>
      <c r="C35" s="176"/>
      <c r="D35" s="177"/>
      <c r="E35" s="178">
        <v>4</v>
      </c>
      <c r="F35" s="179"/>
      <c r="G35" s="175" t="s">
        <v>80</v>
      </c>
      <c r="H35" s="176" t="s">
        <v>80</v>
      </c>
      <c r="I35" s="176" t="s">
        <v>80</v>
      </c>
      <c r="J35" s="177" t="s">
        <v>80</v>
      </c>
      <c r="K35" s="180" t="s">
        <v>30</v>
      </c>
      <c r="L35" s="181"/>
      <c r="M35" s="187">
        <v>2</v>
      </c>
      <c r="N35" s="188"/>
      <c r="O35" s="187">
        <f>'TRECHO 9'!O35:P35</f>
        <v>0</v>
      </c>
      <c r="P35" s="188"/>
      <c r="Q35" s="189">
        <f t="shared" ref="Q35:Q37" si="3">((O35*($T$6/100))+O35)</f>
        <v>0</v>
      </c>
      <c r="R35" s="190"/>
      <c r="S35" s="191"/>
      <c r="T35" s="151">
        <f t="shared" ref="T35:T37" si="4">Q35*M35</f>
        <v>0</v>
      </c>
    </row>
    <row r="36" spans="1:20" x14ac:dyDescent="0.25">
      <c r="A36" s="5" t="s">
        <v>75</v>
      </c>
      <c r="B36" s="175" t="s">
        <v>78</v>
      </c>
      <c r="C36" s="176"/>
      <c r="D36" s="177"/>
      <c r="E36" s="178">
        <v>5</v>
      </c>
      <c r="F36" s="179"/>
      <c r="G36" s="175" t="s">
        <v>81</v>
      </c>
      <c r="H36" s="176" t="s">
        <v>81</v>
      </c>
      <c r="I36" s="176" t="s">
        <v>81</v>
      </c>
      <c r="J36" s="177" t="s">
        <v>81</v>
      </c>
      <c r="K36" s="180" t="s">
        <v>30</v>
      </c>
      <c r="L36" s="181"/>
      <c r="M36" s="187">
        <v>1</v>
      </c>
      <c r="N36" s="188"/>
      <c r="O36" s="187">
        <f>'TRECHO 9'!O36:P36</f>
        <v>0</v>
      </c>
      <c r="P36" s="188"/>
      <c r="Q36" s="189">
        <f t="shared" si="3"/>
        <v>0</v>
      </c>
      <c r="R36" s="190"/>
      <c r="S36" s="191"/>
      <c r="T36" s="151">
        <f t="shared" si="4"/>
        <v>0</v>
      </c>
    </row>
    <row r="37" spans="1:20" x14ac:dyDescent="0.25">
      <c r="A37" s="5" t="s">
        <v>76</v>
      </c>
      <c r="B37" s="175" t="s">
        <v>78</v>
      </c>
      <c r="C37" s="176"/>
      <c r="D37" s="177"/>
      <c r="E37" s="178">
        <v>6</v>
      </c>
      <c r="F37" s="179"/>
      <c r="G37" s="175" t="s">
        <v>82</v>
      </c>
      <c r="H37" s="176" t="s">
        <v>82</v>
      </c>
      <c r="I37" s="176" t="s">
        <v>82</v>
      </c>
      <c r="J37" s="177" t="s">
        <v>82</v>
      </c>
      <c r="K37" s="180" t="s">
        <v>30</v>
      </c>
      <c r="L37" s="181"/>
      <c r="M37" s="187">
        <v>1</v>
      </c>
      <c r="N37" s="188"/>
      <c r="O37" s="187">
        <f>'TRECHO 9'!O37:P37</f>
        <v>0</v>
      </c>
      <c r="P37" s="188"/>
      <c r="Q37" s="189">
        <f t="shared" si="3"/>
        <v>0</v>
      </c>
      <c r="R37" s="190"/>
      <c r="S37" s="191"/>
      <c r="T37" s="151">
        <f t="shared" si="4"/>
        <v>0</v>
      </c>
    </row>
    <row r="38" spans="1:20" x14ac:dyDescent="0.25">
      <c r="A38" s="195" t="s">
        <v>41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T38" s="155">
        <f>SUM(T34:T37)</f>
        <v>0</v>
      </c>
    </row>
    <row r="39" spans="1:20" x14ac:dyDescent="0.25">
      <c r="A39" s="195" t="s">
        <v>32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7"/>
      <c r="T39" s="155">
        <f>T38+T32+T21+T13</f>
        <v>0</v>
      </c>
    </row>
    <row r="40" spans="1:20" x14ac:dyDescent="0.2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:20" x14ac:dyDescent="0.25">
      <c r="A41" s="192" t="s">
        <v>18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</row>
    <row r="42" spans="1:20" x14ac:dyDescent="0.25">
      <c r="A42" s="184" t="s">
        <v>199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</row>
    <row r="43" spans="1:20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13.2" customHeight="1" x14ac:dyDescent="0.25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</row>
    <row r="45" spans="1:20" x14ac:dyDescent="0.25">
      <c r="A45" s="138"/>
      <c r="B45" s="138"/>
      <c r="C45" s="138"/>
      <c r="D45" s="138"/>
      <c r="E45" s="138"/>
      <c r="F45" s="138"/>
      <c r="G45" s="138"/>
      <c r="H45" s="138"/>
      <c r="I45" s="138"/>
      <c r="J45" s="30"/>
      <c r="K45" s="30"/>
      <c r="L45" s="138"/>
      <c r="M45" s="138"/>
      <c r="N45" s="30"/>
      <c r="O45" s="30"/>
      <c r="P45" s="30"/>
      <c r="Q45" s="30"/>
      <c r="R45" s="30"/>
      <c r="S45" s="138"/>
      <c r="T45" s="138"/>
    </row>
    <row r="46" spans="1:20" ht="27" customHeight="1" x14ac:dyDescent="0.25">
      <c r="A46" s="10"/>
      <c r="B46" s="137"/>
      <c r="C46" s="182"/>
      <c r="D46" s="182"/>
      <c r="E46" s="182"/>
      <c r="F46" s="182"/>
      <c r="G46" s="137"/>
      <c r="H46" s="137"/>
      <c r="I46" s="137"/>
      <c r="J46" s="194"/>
      <c r="K46" s="194"/>
      <c r="L46" s="137"/>
      <c r="M46" s="137"/>
      <c r="N46" s="194"/>
      <c r="O46" s="194"/>
      <c r="P46" s="194"/>
      <c r="Q46" s="194"/>
      <c r="R46" s="194"/>
      <c r="S46" s="137"/>
      <c r="T46" s="137"/>
    </row>
  </sheetData>
  <mergeCells count="193">
    <mergeCell ref="A1:T1"/>
    <mergeCell ref="A2:I2"/>
    <mergeCell ref="A3:I3"/>
    <mergeCell ref="A4:M4"/>
    <mergeCell ref="A5:K5"/>
    <mergeCell ref="O5:P5"/>
    <mergeCell ref="Q5:S5"/>
    <mergeCell ref="A6:L6"/>
    <mergeCell ref="O6:P6"/>
    <mergeCell ref="Q6:S6"/>
    <mergeCell ref="A8:T8"/>
    <mergeCell ref="B9:D9"/>
    <mergeCell ref="E9:F9"/>
    <mergeCell ref="G9:J9"/>
    <mergeCell ref="K9:L9"/>
    <mergeCell ref="M9:N9"/>
    <mergeCell ref="O9:P9"/>
    <mergeCell ref="Q9:S9"/>
    <mergeCell ref="B10:D10"/>
    <mergeCell ref="E10:F10"/>
    <mergeCell ref="G10:J10"/>
    <mergeCell ref="K10:L10"/>
    <mergeCell ref="M10:N10"/>
    <mergeCell ref="O10:P10"/>
    <mergeCell ref="Q10:S10"/>
    <mergeCell ref="B11:D11"/>
    <mergeCell ref="E11:F11"/>
    <mergeCell ref="G11:J11"/>
    <mergeCell ref="K11:L11"/>
    <mergeCell ref="M11:N11"/>
    <mergeCell ref="O11:P11"/>
    <mergeCell ref="Q11:S11"/>
    <mergeCell ref="Q12:S12"/>
    <mergeCell ref="A13:S13"/>
    <mergeCell ref="B14:D14"/>
    <mergeCell ref="E14:F14"/>
    <mergeCell ref="G14:J14"/>
    <mergeCell ref="K14:L14"/>
    <mergeCell ref="M14:N14"/>
    <mergeCell ref="O14:P14"/>
    <mergeCell ref="B12:D12"/>
    <mergeCell ref="E12:F12"/>
    <mergeCell ref="G12:J12"/>
    <mergeCell ref="K12:L12"/>
    <mergeCell ref="M12:N12"/>
    <mergeCell ref="O12:P12"/>
    <mergeCell ref="Q14:S14"/>
    <mergeCell ref="B16:D16"/>
    <mergeCell ref="E16:F16"/>
    <mergeCell ref="G16:J16"/>
    <mergeCell ref="K16:L16"/>
    <mergeCell ref="M16:N16"/>
    <mergeCell ref="O16:P16"/>
    <mergeCell ref="Q16:S16"/>
    <mergeCell ref="Q17:S17"/>
    <mergeCell ref="B19:D19"/>
    <mergeCell ref="E19:F19"/>
    <mergeCell ref="G19:J19"/>
    <mergeCell ref="K19:L19"/>
    <mergeCell ref="M19:N19"/>
    <mergeCell ref="O19:P19"/>
    <mergeCell ref="Q19:S19"/>
    <mergeCell ref="B17:D17"/>
    <mergeCell ref="E17:F17"/>
    <mergeCell ref="G17:J17"/>
    <mergeCell ref="K17:L17"/>
    <mergeCell ref="M17:N17"/>
    <mergeCell ref="O17:P17"/>
    <mergeCell ref="Q20:S20"/>
    <mergeCell ref="A21:S21"/>
    <mergeCell ref="B22:D22"/>
    <mergeCell ref="E22:F22"/>
    <mergeCell ref="G22:J22"/>
    <mergeCell ref="K22:L22"/>
    <mergeCell ref="M22:N22"/>
    <mergeCell ref="O22:P22"/>
    <mergeCell ref="B20:D20"/>
    <mergeCell ref="E20:F20"/>
    <mergeCell ref="G20:J20"/>
    <mergeCell ref="K20:L20"/>
    <mergeCell ref="M20:N20"/>
    <mergeCell ref="O20:P20"/>
    <mergeCell ref="Q22:S22"/>
    <mergeCell ref="B23:D23"/>
    <mergeCell ref="E23:F23"/>
    <mergeCell ref="G23:J23"/>
    <mergeCell ref="K23:L23"/>
    <mergeCell ref="M23:N23"/>
    <mergeCell ref="O23:P23"/>
    <mergeCell ref="Q23:S23"/>
    <mergeCell ref="Q24:S24"/>
    <mergeCell ref="B25:D25"/>
    <mergeCell ref="E25:F25"/>
    <mergeCell ref="G25:J25"/>
    <mergeCell ref="K25:L25"/>
    <mergeCell ref="M25:N25"/>
    <mergeCell ref="O25:P25"/>
    <mergeCell ref="Q25:S25"/>
    <mergeCell ref="B24:D24"/>
    <mergeCell ref="E24:F24"/>
    <mergeCell ref="G24:J24"/>
    <mergeCell ref="K24:L24"/>
    <mergeCell ref="M24:N24"/>
    <mergeCell ref="O24:P24"/>
    <mergeCell ref="Q26:S26"/>
    <mergeCell ref="B27:D27"/>
    <mergeCell ref="E27:F27"/>
    <mergeCell ref="G27:J27"/>
    <mergeCell ref="K27:L27"/>
    <mergeCell ref="M27:N27"/>
    <mergeCell ref="O27:P27"/>
    <mergeCell ref="Q27:S27"/>
    <mergeCell ref="B26:D26"/>
    <mergeCell ref="E26:F26"/>
    <mergeCell ref="G26:J26"/>
    <mergeCell ref="K26:L26"/>
    <mergeCell ref="M26:N26"/>
    <mergeCell ref="O26:P26"/>
    <mergeCell ref="Q28:S28"/>
    <mergeCell ref="B29:D29"/>
    <mergeCell ref="E29:F29"/>
    <mergeCell ref="G29:J29"/>
    <mergeCell ref="K29:L29"/>
    <mergeCell ref="M29:N29"/>
    <mergeCell ref="O29:P29"/>
    <mergeCell ref="Q29:S29"/>
    <mergeCell ref="B28:D28"/>
    <mergeCell ref="E28:F28"/>
    <mergeCell ref="G28:J28"/>
    <mergeCell ref="K28:L28"/>
    <mergeCell ref="M28:N28"/>
    <mergeCell ref="O28:P28"/>
    <mergeCell ref="Q30:S30"/>
    <mergeCell ref="B31:D31"/>
    <mergeCell ref="E31:F31"/>
    <mergeCell ref="G31:J31"/>
    <mergeCell ref="K31:L31"/>
    <mergeCell ref="M31:N31"/>
    <mergeCell ref="O31:P31"/>
    <mergeCell ref="Q31:S31"/>
    <mergeCell ref="B30:D30"/>
    <mergeCell ref="E30:F30"/>
    <mergeCell ref="G30:J30"/>
    <mergeCell ref="K30:L30"/>
    <mergeCell ref="M30:N30"/>
    <mergeCell ref="O30:P30"/>
    <mergeCell ref="A32:S32"/>
    <mergeCell ref="B33:D33"/>
    <mergeCell ref="E33:F33"/>
    <mergeCell ref="G33:J33"/>
    <mergeCell ref="K33:L33"/>
    <mergeCell ref="M33:N33"/>
    <mergeCell ref="O33:P33"/>
    <mergeCell ref="Q33:S33"/>
    <mergeCell ref="E36:F36"/>
    <mergeCell ref="G36:J36"/>
    <mergeCell ref="K36:L36"/>
    <mergeCell ref="M36:N36"/>
    <mergeCell ref="O36:P36"/>
    <mergeCell ref="Q34:S34"/>
    <mergeCell ref="B35:D35"/>
    <mergeCell ref="E35:F35"/>
    <mergeCell ref="G35:J35"/>
    <mergeCell ref="K35:L35"/>
    <mergeCell ref="M35:N35"/>
    <mergeCell ref="O35:P35"/>
    <mergeCell ref="Q35:S35"/>
    <mergeCell ref="B34:D34"/>
    <mergeCell ref="E34:F34"/>
    <mergeCell ref="G34:J34"/>
    <mergeCell ref="K34:L34"/>
    <mergeCell ref="M34:N34"/>
    <mergeCell ref="O34:P34"/>
    <mergeCell ref="G15:J15"/>
    <mergeCell ref="A42:T42"/>
    <mergeCell ref="A44:T44"/>
    <mergeCell ref="C46:F46"/>
    <mergeCell ref="J46:K46"/>
    <mergeCell ref="N46:R46"/>
    <mergeCell ref="G18:J18"/>
    <mergeCell ref="A38:S38"/>
    <mergeCell ref="A39:S39"/>
    <mergeCell ref="A40:T40"/>
    <mergeCell ref="A41:T41"/>
    <mergeCell ref="Q36:S36"/>
    <mergeCell ref="B37:D37"/>
    <mergeCell ref="E37:F37"/>
    <mergeCell ref="G37:J37"/>
    <mergeCell ref="K37:L37"/>
    <mergeCell ref="M37:N37"/>
    <mergeCell ref="O37:P37"/>
    <mergeCell ref="Q37:S37"/>
    <mergeCell ref="B36:D36"/>
  </mergeCells>
  <pageMargins left="0.511811024" right="0.511811024" top="0.78740157499999996" bottom="0.78740157499999996" header="0.31496062000000002" footer="0.31496062000000002"/>
  <pageSetup paperSize="9" scale="99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4" workbookViewId="0">
      <selection activeCell="A43" sqref="A43:T47"/>
    </sheetView>
  </sheetViews>
  <sheetFormatPr defaultRowHeight="13.2" x14ac:dyDescent="0.25"/>
  <cols>
    <col min="1" max="1" width="7.109375" customWidth="1"/>
    <col min="2" max="2" width="4" customWidth="1"/>
    <col min="3" max="3" width="3.44140625" customWidth="1"/>
    <col min="4" max="4" width="4.77734375" customWidth="1"/>
    <col min="5" max="5" width="5.21875" customWidth="1"/>
    <col min="6" max="6" width="6.109375" customWidth="1"/>
    <col min="10" max="10" width="32.5546875" customWidth="1"/>
    <col min="11" max="11" width="5.5546875" customWidth="1"/>
    <col min="12" max="12" width="5.33203125" customWidth="1"/>
    <col min="13" max="13" width="4.109375" customWidth="1"/>
    <col min="14" max="14" width="7.5546875" customWidth="1"/>
    <col min="15" max="15" width="4.88671875" customWidth="1"/>
    <col min="16" max="16" width="6.77734375" customWidth="1"/>
    <col min="17" max="17" width="6.5546875" customWidth="1"/>
    <col min="18" max="18" width="5.33203125" customWidth="1"/>
    <col min="19" max="19" width="5.109375" customWidth="1"/>
    <col min="20" max="20" width="13.6640625" customWidth="1"/>
  </cols>
  <sheetData>
    <row r="1" spans="1:20" ht="16.2" thickBot="1" x14ac:dyDescent="0.3">
      <c r="A1" s="220" t="s">
        <v>201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</row>
    <row r="2" spans="1:20" x14ac:dyDescent="0.25">
      <c r="A2" s="222" t="s">
        <v>20</v>
      </c>
      <c r="B2" s="223"/>
      <c r="C2" s="223"/>
      <c r="D2" s="223"/>
      <c r="E2" s="223"/>
      <c r="F2" s="223"/>
      <c r="G2" s="223"/>
      <c r="H2" s="223"/>
      <c r="I2" s="223"/>
    </row>
    <row r="3" spans="1:20" x14ac:dyDescent="0.25">
      <c r="A3" s="222" t="s">
        <v>202</v>
      </c>
      <c r="B3" s="223"/>
      <c r="C3" s="223"/>
      <c r="D3" s="223"/>
      <c r="E3" s="223"/>
      <c r="F3" s="223"/>
      <c r="G3" s="223"/>
      <c r="H3" s="223"/>
      <c r="I3" s="223"/>
    </row>
    <row r="4" spans="1:2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20" x14ac:dyDescent="0.25">
      <c r="A5" s="222" t="s">
        <v>25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148"/>
      <c r="M5" s="148"/>
      <c r="N5" s="6"/>
      <c r="O5" s="232" t="s">
        <v>23</v>
      </c>
      <c r="P5" s="233"/>
      <c r="Q5" s="234" t="s">
        <v>22</v>
      </c>
      <c r="R5" s="235"/>
      <c r="S5" s="236"/>
      <c r="T5" s="158" t="s">
        <v>24</v>
      </c>
    </row>
    <row r="6" spans="1:20" ht="13.8" thickBot="1" x14ac:dyDescent="0.3">
      <c r="A6" s="237" t="s">
        <v>19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149"/>
      <c r="N6" s="150"/>
      <c r="O6" s="239">
        <v>43739</v>
      </c>
      <c r="P6" s="240"/>
      <c r="Q6" s="241" t="s">
        <v>88</v>
      </c>
      <c r="R6" s="240"/>
      <c r="S6" s="240"/>
      <c r="T6" s="160">
        <f>'TRECHO 9'!T6:T6</f>
        <v>19.600000000000001</v>
      </c>
    </row>
    <row r="7" spans="1:20" ht="13.8" thickBot="1" x14ac:dyDescent="0.3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6"/>
      <c r="O7" s="1"/>
      <c r="P7" s="1"/>
      <c r="Q7" s="1"/>
      <c r="R7" s="1"/>
      <c r="S7" s="7"/>
      <c r="T7" s="1"/>
    </row>
    <row r="8" spans="1:20" ht="13.8" thickBot="1" x14ac:dyDescent="0.3">
      <c r="A8" s="224" t="s">
        <v>34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</row>
    <row r="9" spans="1:20" ht="22.2" customHeight="1" thickBot="1" x14ac:dyDescent="0.3">
      <c r="A9" s="3" t="s">
        <v>26</v>
      </c>
      <c r="B9" s="226" t="s">
        <v>27</v>
      </c>
      <c r="C9" s="227"/>
      <c r="D9" s="228"/>
      <c r="E9" s="226" t="s">
        <v>28</v>
      </c>
      <c r="F9" s="228"/>
      <c r="G9" s="226" t="s">
        <v>29</v>
      </c>
      <c r="H9" s="227"/>
      <c r="I9" s="227"/>
      <c r="J9" s="228"/>
      <c r="K9" s="226" t="s">
        <v>30</v>
      </c>
      <c r="L9" s="228"/>
      <c r="M9" s="226" t="s">
        <v>33</v>
      </c>
      <c r="N9" s="228"/>
      <c r="O9" s="229" t="s">
        <v>31</v>
      </c>
      <c r="P9" s="230"/>
      <c r="Q9" s="229" t="s">
        <v>43</v>
      </c>
      <c r="R9" s="231"/>
      <c r="S9" s="230"/>
      <c r="T9" s="156" t="s">
        <v>32</v>
      </c>
    </row>
    <row r="10" spans="1:20" x14ac:dyDescent="0.2">
      <c r="A10" s="4">
        <v>1</v>
      </c>
      <c r="B10" s="242"/>
      <c r="C10" s="243"/>
      <c r="D10" s="244"/>
      <c r="E10" s="242"/>
      <c r="F10" s="244"/>
      <c r="G10" s="245" t="s">
        <v>37</v>
      </c>
      <c r="H10" s="246"/>
      <c r="I10" s="246"/>
      <c r="J10" s="247"/>
      <c r="K10" s="242"/>
      <c r="L10" s="244"/>
      <c r="M10" s="242"/>
      <c r="N10" s="244"/>
      <c r="O10" s="242"/>
      <c r="P10" s="244"/>
      <c r="Q10" s="248"/>
      <c r="R10" s="249"/>
      <c r="S10" s="250"/>
      <c r="T10" s="154"/>
    </row>
    <row r="11" spans="1:20" x14ac:dyDescent="0.25">
      <c r="A11" s="5" t="s">
        <v>45</v>
      </c>
      <c r="B11" s="175" t="s">
        <v>2</v>
      </c>
      <c r="C11" s="176"/>
      <c r="D11" s="177"/>
      <c r="E11" s="180">
        <v>99814</v>
      </c>
      <c r="F11" s="181"/>
      <c r="G11" s="175" t="s">
        <v>3</v>
      </c>
      <c r="H11" s="176"/>
      <c r="I11" s="176"/>
      <c r="J11" s="177"/>
      <c r="K11" s="180" t="s">
        <v>12</v>
      </c>
      <c r="L11" s="181"/>
      <c r="M11" s="211">
        <v>2601.5</v>
      </c>
      <c r="N11" s="212"/>
      <c r="O11" s="187">
        <f>'TRECHO 9'!O11:P11</f>
        <v>0</v>
      </c>
      <c r="P11" s="188"/>
      <c r="Q11" s="189">
        <f>((O11*($T$6/100))+O11)</f>
        <v>0</v>
      </c>
      <c r="R11" s="190"/>
      <c r="S11" s="191"/>
      <c r="T11" s="151">
        <f>Q11*M11</f>
        <v>0</v>
      </c>
    </row>
    <row r="12" spans="1:20" ht="21.6" customHeight="1" x14ac:dyDescent="0.25">
      <c r="A12" s="5" t="s">
        <v>46</v>
      </c>
      <c r="B12" s="175" t="s">
        <v>2</v>
      </c>
      <c r="C12" s="176"/>
      <c r="D12" s="177"/>
      <c r="E12" s="180">
        <v>78472</v>
      </c>
      <c r="F12" s="181"/>
      <c r="G12" s="175" t="s">
        <v>47</v>
      </c>
      <c r="H12" s="176"/>
      <c r="I12" s="176"/>
      <c r="J12" s="177"/>
      <c r="K12" s="180" t="s">
        <v>12</v>
      </c>
      <c r="L12" s="181"/>
      <c r="M12" s="211">
        <f>M11</f>
        <v>2601.5</v>
      </c>
      <c r="N12" s="212"/>
      <c r="O12" s="187">
        <f>'TRECHO 9'!O12:P12</f>
        <v>0</v>
      </c>
      <c r="P12" s="188"/>
      <c r="Q12" s="189">
        <f>((O12*($T$6/100))+O12)</f>
        <v>0</v>
      </c>
      <c r="R12" s="190"/>
      <c r="S12" s="191"/>
      <c r="T12" s="151">
        <f>Q12*M12</f>
        <v>0</v>
      </c>
    </row>
    <row r="13" spans="1:20" x14ac:dyDescent="0.25">
      <c r="A13" s="195" t="s">
        <v>35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7"/>
      <c r="T13" s="155">
        <f>SUM(T11:T12)</f>
        <v>0</v>
      </c>
    </row>
    <row r="14" spans="1:20" x14ac:dyDescent="0.25">
      <c r="A14" s="8">
        <v>2</v>
      </c>
      <c r="B14" s="198"/>
      <c r="C14" s="199"/>
      <c r="D14" s="200"/>
      <c r="E14" s="198"/>
      <c r="F14" s="200"/>
      <c r="G14" s="201" t="s">
        <v>34</v>
      </c>
      <c r="H14" s="202"/>
      <c r="I14" s="202"/>
      <c r="J14" s="203"/>
      <c r="K14" s="198"/>
      <c r="L14" s="200"/>
      <c r="M14" s="204"/>
      <c r="N14" s="205"/>
      <c r="O14" s="198"/>
      <c r="P14" s="200"/>
      <c r="Q14" s="206"/>
      <c r="R14" s="207"/>
      <c r="S14" s="208"/>
      <c r="T14" s="153"/>
    </row>
    <row r="15" spans="1:20" x14ac:dyDescent="0.25">
      <c r="A15" s="8" t="s">
        <v>48</v>
      </c>
      <c r="B15" s="139"/>
      <c r="C15" s="140"/>
      <c r="D15" s="141"/>
      <c r="E15" s="139"/>
      <c r="F15" s="141"/>
      <c r="G15" s="201" t="s">
        <v>49</v>
      </c>
      <c r="H15" s="251"/>
      <c r="I15" s="251"/>
      <c r="J15" s="252"/>
      <c r="K15" s="139"/>
      <c r="L15" s="141"/>
      <c r="M15" s="142"/>
      <c r="N15" s="143"/>
      <c r="O15" s="139"/>
      <c r="P15" s="141"/>
      <c r="Q15" s="144"/>
      <c r="R15" s="145"/>
      <c r="S15" s="146"/>
      <c r="T15" s="147"/>
    </row>
    <row r="16" spans="1:20" x14ac:dyDescent="0.25">
      <c r="A16" s="5" t="s">
        <v>51</v>
      </c>
      <c r="B16" s="175" t="s">
        <v>2</v>
      </c>
      <c r="C16" s="176"/>
      <c r="D16" s="177"/>
      <c r="E16" s="178">
        <v>72943</v>
      </c>
      <c r="F16" s="179"/>
      <c r="G16" s="175" t="s">
        <v>5</v>
      </c>
      <c r="H16" s="176"/>
      <c r="I16" s="176"/>
      <c r="J16" s="177"/>
      <c r="K16" s="180" t="s">
        <v>12</v>
      </c>
      <c r="L16" s="181"/>
      <c r="M16" s="211">
        <f>M12</f>
        <v>2601.5</v>
      </c>
      <c r="N16" s="212"/>
      <c r="O16" s="187">
        <f>'TRECHO 9'!O16:P16</f>
        <v>0</v>
      </c>
      <c r="P16" s="188"/>
      <c r="Q16" s="189">
        <f>((O16*($T$6/100))+O16)</f>
        <v>0</v>
      </c>
      <c r="R16" s="190"/>
      <c r="S16" s="191"/>
      <c r="T16" s="151">
        <f>Q16*M16</f>
        <v>0</v>
      </c>
    </row>
    <row r="17" spans="1:20" ht="34.799999999999997" customHeight="1" x14ac:dyDescent="0.25">
      <c r="A17" s="5" t="s">
        <v>52</v>
      </c>
      <c r="B17" s="175" t="s">
        <v>78</v>
      </c>
      <c r="C17" s="176"/>
      <c r="D17" s="177"/>
      <c r="E17" s="314">
        <v>1</v>
      </c>
      <c r="F17" s="315"/>
      <c r="G17" s="175" t="s">
        <v>50</v>
      </c>
      <c r="H17" s="176"/>
      <c r="I17" s="176"/>
      <c r="J17" s="177"/>
      <c r="K17" s="180" t="s">
        <v>6</v>
      </c>
      <c r="L17" s="181"/>
      <c r="M17" s="187">
        <f>M16*0.04</f>
        <v>104.06</v>
      </c>
      <c r="N17" s="188"/>
      <c r="O17" s="187">
        <f>'TRECHO 9'!O17:P17</f>
        <v>0</v>
      </c>
      <c r="P17" s="188"/>
      <c r="Q17" s="189">
        <f>((O17*($T$6/100))+O17)</f>
        <v>0</v>
      </c>
      <c r="R17" s="190"/>
      <c r="S17" s="191"/>
      <c r="T17" s="151">
        <f>Q17*M17</f>
        <v>0</v>
      </c>
    </row>
    <row r="18" spans="1:20" x14ac:dyDescent="0.25">
      <c r="A18" s="8" t="s">
        <v>53</v>
      </c>
      <c r="B18" s="139"/>
      <c r="C18" s="140"/>
      <c r="D18" s="141"/>
      <c r="E18" s="139"/>
      <c r="F18" s="141"/>
      <c r="G18" s="201" t="s">
        <v>54</v>
      </c>
      <c r="H18" s="251"/>
      <c r="I18" s="251"/>
      <c r="J18" s="252"/>
      <c r="K18" s="139"/>
      <c r="L18" s="141"/>
      <c r="M18" s="142"/>
      <c r="N18" s="143"/>
      <c r="O18" s="139"/>
      <c r="P18" s="141"/>
      <c r="Q18" s="144"/>
      <c r="R18" s="145"/>
      <c r="S18" s="146"/>
      <c r="T18" s="147"/>
    </row>
    <row r="19" spans="1:20" ht="22.8" customHeight="1" x14ac:dyDescent="0.25">
      <c r="A19" s="5" t="s">
        <v>55</v>
      </c>
      <c r="B19" s="175" t="s">
        <v>2</v>
      </c>
      <c r="C19" s="176"/>
      <c r="D19" s="177"/>
      <c r="E19" s="178">
        <v>93593</v>
      </c>
      <c r="F19" s="179"/>
      <c r="G19" s="175" t="s">
        <v>8</v>
      </c>
      <c r="H19" s="176"/>
      <c r="I19" s="176"/>
      <c r="J19" s="177"/>
      <c r="K19" s="180" t="s">
        <v>9</v>
      </c>
      <c r="L19" s="181"/>
      <c r="M19" s="211">
        <f>M17*65</f>
        <v>6763.9000000000005</v>
      </c>
      <c r="N19" s="212"/>
      <c r="O19" s="187">
        <f>'TRECHO 9'!O19:P19</f>
        <v>0</v>
      </c>
      <c r="P19" s="188"/>
      <c r="Q19" s="189">
        <f t="shared" ref="Q19:Q20" si="0">((O19*($T$6/100))+O19)</f>
        <v>0</v>
      </c>
      <c r="R19" s="190"/>
      <c r="S19" s="191"/>
      <c r="T19" s="151">
        <f>Q19*M19</f>
        <v>0</v>
      </c>
    </row>
    <row r="20" spans="1:20" ht="24.6" customHeight="1" x14ac:dyDescent="0.25">
      <c r="A20" s="5" t="s">
        <v>56</v>
      </c>
      <c r="B20" s="213" t="s">
        <v>2</v>
      </c>
      <c r="C20" s="214"/>
      <c r="D20" s="215"/>
      <c r="E20" s="216">
        <v>72891</v>
      </c>
      <c r="F20" s="217"/>
      <c r="G20" s="213" t="s">
        <v>57</v>
      </c>
      <c r="H20" s="214"/>
      <c r="I20" s="214"/>
      <c r="J20" s="215"/>
      <c r="K20" s="218" t="s">
        <v>58</v>
      </c>
      <c r="L20" s="219"/>
      <c r="M20" s="173">
        <f>M17</f>
        <v>104.06</v>
      </c>
      <c r="N20" s="174"/>
      <c r="O20" s="187">
        <f>'TRECHO 9'!O20:P20</f>
        <v>0</v>
      </c>
      <c r="P20" s="188"/>
      <c r="Q20" s="189">
        <f t="shared" si="0"/>
        <v>0</v>
      </c>
      <c r="R20" s="190"/>
      <c r="S20" s="191"/>
      <c r="T20" s="151">
        <f>Q20*M20</f>
        <v>0</v>
      </c>
    </row>
    <row r="21" spans="1:20" x14ac:dyDescent="0.25">
      <c r="A21" s="195" t="s">
        <v>36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55">
        <f>SUM(T16:T20)</f>
        <v>0</v>
      </c>
    </row>
    <row r="22" spans="1:20" x14ac:dyDescent="0.25">
      <c r="A22" s="8">
        <v>3</v>
      </c>
      <c r="B22" s="198"/>
      <c r="C22" s="199"/>
      <c r="D22" s="200"/>
      <c r="E22" s="198"/>
      <c r="F22" s="200"/>
      <c r="G22" s="201" t="s">
        <v>59</v>
      </c>
      <c r="H22" s="199"/>
      <c r="I22" s="199"/>
      <c r="J22" s="200"/>
      <c r="K22" s="198"/>
      <c r="L22" s="200"/>
      <c r="M22" s="204"/>
      <c r="N22" s="205"/>
      <c r="O22" s="198"/>
      <c r="P22" s="200"/>
      <c r="Q22" s="206"/>
      <c r="R22" s="207"/>
      <c r="S22" s="208"/>
      <c r="T22" s="153"/>
    </row>
    <row r="23" spans="1:20" x14ac:dyDescent="0.25">
      <c r="A23" s="8" t="s">
        <v>42</v>
      </c>
      <c r="B23" s="198"/>
      <c r="C23" s="199"/>
      <c r="D23" s="200"/>
      <c r="E23" s="198"/>
      <c r="F23" s="200"/>
      <c r="G23" s="201" t="s">
        <v>38</v>
      </c>
      <c r="H23" s="199"/>
      <c r="I23" s="199"/>
      <c r="J23" s="200"/>
      <c r="K23" s="198"/>
      <c r="L23" s="200"/>
      <c r="M23" s="204"/>
      <c r="N23" s="205"/>
      <c r="O23" s="198"/>
      <c r="P23" s="200"/>
      <c r="Q23" s="206"/>
      <c r="R23" s="207"/>
      <c r="S23" s="208"/>
      <c r="T23" s="153"/>
    </row>
    <row r="24" spans="1:20" ht="24" customHeight="1" x14ac:dyDescent="0.25">
      <c r="A24" s="9" t="s">
        <v>60</v>
      </c>
      <c r="B24" s="175" t="s">
        <v>2</v>
      </c>
      <c r="C24" s="176"/>
      <c r="D24" s="177"/>
      <c r="E24" s="178">
        <v>72947</v>
      </c>
      <c r="F24" s="179"/>
      <c r="G24" s="175" t="s">
        <v>11</v>
      </c>
      <c r="H24" s="176"/>
      <c r="I24" s="176"/>
      <c r="J24" s="177"/>
      <c r="K24" s="180" t="s">
        <v>0</v>
      </c>
      <c r="L24" s="181"/>
      <c r="M24" s="189">
        <v>133.86000000000001</v>
      </c>
      <c r="N24" s="191"/>
      <c r="O24" s="187">
        <f>'TRECHO 9'!O24:P24</f>
        <v>0</v>
      </c>
      <c r="P24" s="188"/>
      <c r="Q24" s="189">
        <f>((O24*($T$6/100))+O24)</f>
        <v>0</v>
      </c>
      <c r="R24" s="190"/>
      <c r="S24" s="191"/>
      <c r="T24" s="151">
        <f>Q24*M24</f>
        <v>0</v>
      </c>
    </row>
    <row r="25" spans="1:20" x14ac:dyDescent="0.25">
      <c r="A25" s="8" t="s">
        <v>61</v>
      </c>
      <c r="B25" s="198"/>
      <c r="C25" s="199"/>
      <c r="D25" s="200"/>
      <c r="E25" s="198"/>
      <c r="F25" s="200"/>
      <c r="G25" s="201" t="s">
        <v>39</v>
      </c>
      <c r="H25" s="199"/>
      <c r="I25" s="199"/>
      <c r="J25" s="200"/>
      <c r="K25" s="198"/>
      <c r="L25" s="200"/>
      <c r="M25" s="198"/>
      <c r="N25" s="200"/>
      <c r="O25" s="198"/>
      <c r="P25" s="200"/>
      <c r="Q25" s="206"/>
      <c r="R25" s="207"/>
      <c r="S25" s="208"/>
      <c r="T25" s="153"/>
    </row>
    <row r="26" spans="1:20" x14ac:dyDescent="0.25">
      <c r="A26" s="5" t="s">
        <v>66</v>
      </c>
      <c r="B26" s="175" t="s">
        <v>62</v>
      </c>
      <c r="C26" s="176"/>
      <c r="D26" s="177"/>
      <c r="E26" s="180">
        <v>7264</v>
      </c>
      <c r="F26" s="181"/>
      <c r="G26" s="175" t="s">
        <v>63</v>
      </c>
      <c r="H26" s="209"/>
      <c r="I26" s="209"/>
      <c r="J26" s="210"/>
      <c r="K26" s="180" t="s">
        <v>12</v>
      </c>
      <c r="L26" s="181"/>
      <c r="M26" s="189">
        <v>0.8</v>
      </c>
      <c r="N26" s="191"/>
      <c r="O26" s="187">
        <f>'TRECHO 9'!O26:P26</f>
        <v>0</v>
      </c>
      <c r="P26" s="188"/>
      <c r="Q26" s="189">
        <f>((O26*($T$6/100))+O26)</f>
        <v>0</v>
      </c>
      <c r="R26" s="190"/>
      <c r="S26" s="191"/>
      <c r="T26" s="151">
        <f>Q26*M26</f>
        <v>0</v>
      </c>
    </row>
    <row r="27" spans="1:20" ht="21" customHeight="1" x14ac:dyDescent="0.25">
      <c r="A27" s="5" t="s">
        <v>67</v>
      </c>
      <c r="B27" s="175" t="s">
        <v>64</v>
      </c>
      <c r="C27" s="176"/>
      <c r="D27" s="177"/>
      <c r="E27" s="180">
        <v>7696</v>
      </c>
      <c r="F27" s="181"/>
      <c r="G27" s="175" t="s">
        <v>65</v>
      </c>
      <c r="H27" s="209"/>
      <c r="I27" s="209"/>
      <c r="J27" s="210"/>
      <c r="K27" s="180" t="s">
        <v>71</v>
      </c>
      <c r="L27" s="181"/>
      <c r="M27" s="189">
        <v>10.8</v>
      </c>
      <c r="N27" s="191"/>
      <c r="O27" s="187">
        <f>'TRECHO 9'!O28:P28</f>
        <v>0</v>
      </c>
      <c r="P27" s="188"/>
      <c r="Q27" s="189">
        <f t="shared" ref="Q27:Q30" si="1">((O27*($T$6/100))+O27)</f>
        <v>0</v>
      </c>
      <c r="R27" s="190"/>
      <c r="S27" s="191"/>
      <c r="T27" s="151">
        <f t="shared" ref="T27:T30" si="2">Q27*M27</f>
        <v>0</v>
      </c>
    </row>
    <row r="28" spans="1:20" ht="18.600000000000001" customHeight="1" x14ac:dyDescent="0.25">
      <c r="A28" s="5" t="s">
        <v>68</v>
      </c>
      <c r="B28" s="175" t="s">
        <v>2</v>
      </c>
      <c r="C28" s="176"/>
      <c r="D28" s="177"/>
      <c r="E28" s="178">
        <v>96522</v>
      </c>
      <c r="F28" s="179"/>
      <c r="G28" s="175" t="s">
        <v>13</v>
      </c>
      <c r="H28" s="176"/>
      <c r="I28" s="176"/>
      <c r="J28" s="177"/>
      <c r="K28" s="180" t="s">
        <v>58</v>
      </c>
      <c r="L28" s="181"/>
      <c r="M28" s="189">
        <v>0.16</v>
      </c>
      <c r="N28" s="191"/>
      <c r="O28" s="187">
        <f>'TRECHO 9'!O29:P29</f>
        <v>0</v>
      </c>
      <c r="P28" s="188"/>
      <c r="Q28" s="189">
        <f t="shared" si="1"/>
        <v>0</v>
      </c>
      <c r="R28" s="190"/>
      <c r="S28" s="191"/>
      <c r="T28" s="151">
        <f t="shared" si="2"/>
        <v>0</v>
      </c>
    </row>
    <row r="29" spans="1:20" ht="21" customHeight="1" x14ac:dyDescent="0.25">
      <c r="A29" s="5" t="s">
        <v>69</v>
      </c>
      <c r="B29" s="175" t="s">
        <v>2</v>
      </c>
      <c r="C29" s="176"/>
      <c r="D29" s="177"/>
      <c r="E29" s="178">
        <v>94965</v>
      </c>
      <c r="F29" s="179"/>
      <c r="G29" s="175" t="s">
        <v>15</v>
      </c>
      <c r="H29" s="176"/>
      <c r="I29" s="176"/>
      <c r="J29" s="177"/>
      <c r="K29" s="180" t="s">
        <v>58</v>
      </c>
      <c r="L29" s="181"/>
      <c r="M29" s="189">
        <v>0.16</v>
      </c>
      <c r="N29" s="191"/>
      <c r="O29" s="187">
        <f>'TRECHO 9'!O30:P30</f>
        <v>0</v>
      </c>
      <c r="P29" s="188"/>
      <c r="Q29" s="189">
        <f t="shared" si="1"/>
        <v>0</v>
      </c>
      <c r="R29" s="190"/>
      <c r="S29" s="191"/>
      <c r="T29" s="151">
        <f t="shared" si="2"/>
        <v>0</v>
      </c>
    </row>
    <row r="30" spans="1:20" x14ac:dyDescent="0.25">
      <c r="A30" s="5" t="s">
        <v>70</v>
      </c>
      <c r="B30" s="175" t="s">
        <v>2</v>
      </c>
      <c r="C30" s="176"/>
      <c r="D30" s="177"/>
      <c r="E30" s="180" t="s">
        <v>16</v>
      </c>
      <c r="F30" s="181"/>
      <c r="G30" s="175" t="s">
        <v>17</v>
      </c>
      <c r="H30" s="176"/>
      <c r="I30" s="176"/>
      <c r="J30" s="177"/>
      <c r="K30" s="180" t="s">
        <v>58</v>
      </c>
      <c r="L30" s="181"/>
      <c r="M30" s="189">
        <v>0.16</v>
      </c>
      <c r="N30" s="191"/>
      <c r="O30" s="187">
        <f>'TRECHO 9'!O31:P31</f>
        <v>0</v>
      </c>
      <c r="P30" s="188"/>
      <c r="Q30" s="189">
        <f t="shared" si="1"/>
        <v>0</v>
      </c>
      <c r="R30" s="190"/>
      <c r="S30" s="191"/>
      <c r="T30" s="151">
        <f t="shared" si="2"/>
        <v>0</v>
      </c>
    </row>
    <row r="31" spans="1:20" x14ac:dyDescent="0.25">
      <c r="A31" s="195" t="s">
        <v>40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T31" s="155">
        <f>SUM(T24:T30)</f>
        <v>0</v>
      </c>
    </row>
    <row r="32" spans="1:20" x14ac:dyDescent="0.25">
      <c r="A32" s="8">
        <v>4</v>
      </c>
      <c r="B32" s="198"/>
      <c r="C32" s="199"/>
      <c r="D32" s="200"/>
      <c r="E32" s="198"/>
      <c r="F32" s="200"/>
      <c r="G32" s="201" t="s">
        <v>77</v>
      </c>
      <c r="H32" s="202"/>
      <c r="I32" s="202"/>
      <c r="J32" s="203"/>
      <c r="K32" s="198"/>
      <c r="L32" s="200"/>
      <c r="M32" s="204"/>
      <c r="N32" s="205"/>
      <c r="O32" s="198"/>
      <c r="P32" s="200"/>
      <c r="Q32" s="206"/>
      <c r="R32" s="207"/>
      <c r="S32" s="208"/>
      <c r="T32" s="161"/>
    </row>
    <row r="33" spans="1:20" x14ac:dyDescent="0.25">
      <c r="A33" s="5" t="s">
        <v>73</v>
      </c>
      <c r="B33" s="175" t="s">
        <v>78</v>
      </c>
      <c r="C33" s="176"/>
      <c r="D33" s="177"/>
      <c r="E33" s="178">
        <v>3</v>
      </c>
      <c r="F33" s="179"/>
      <c r="G33" s="175" t="s">
        <v>79</v>
      </c>
      <c r="H33" s="176" t="s">
        <v>79</v>
      </c>
      <c r="I33" s="176" t="s">
        <v>79</v>
      </c>
      <c r="J33" s="177" t="s">
        <v>79</v>
      </c>
      <c r="K33" s="180" t="s">
        <v>30</v>
      </c>
      <c r="L33" s="181"/>
      <c r="M33" s="187">
        <v>1</v>
      </c>
      <c r="N33" s="188"/>
      <c r="O33" s="187">
        <f>'TRECHO 9'!O34:P34</f>
        <v>0</v>
      </c>
      <c r="P33" s="188"/>
      <c r="Q33" s="189">
        <f>((O33*($T$6/100))+O33)</f>
        <v>0</v>
      </c>
      <c r="R33" s="190"/>
      <c r="S33" s="191"/>
      <c r="T33" s="151">
        <f>Q33*M33</f>
        <v>0</v>
      </c>
    </row>
    <row r="34" spans="1:20" x14ac:dyDescent="0.25">
      <c r="A34" s="5" t="s">
        <v>74</v>
      </c>
      <c r="B34" s="175" t="s">
        <v>78</v>
      </c>
      <c r="C34" s="176"/>
      <c r="D34" s="177"/>
      <c r="E34" s="178">
        <v>4</v>
      </c>
      <c r="F34" s="179"/>
      <c r="G34" s="175" t="s">
        <v>80</v>
      </c>
      <c r="H34" s="176" t="s">
        <v>80</v>
      </c>
      <c r="I34" s="176" t="s">
        <v>80</v>
      </c>
      <c r="J34" s="177" t="s">
        <v>80</v>
      </c>
      <c r="K34" s="180" t="s">
        <v>30</v>
      </c>
      <c r="L34" s="181"/>
      <c r="M34" s="187">
        <v>2</v>
      </c>
      <c r="N34" s="188"/>
      <c r="O34" s="187">
        <f>'TRECHO 9'!O35:P35</f>
        <v>0</v>
      </c>
      <c r="P34" s="188"/>
      <c r="Q34" s="189">
        <f t="shared" ref="Q34:Q36" si="3">((O34*($T$6/100))+O34)</f>
        <v>0</v>
      </c>
      <c r="R34" s="190"/>
      <c r="S34" s="191"/>
      <c r="T34" s="151">
        <f t="shared" ref="T34:T36" si="4">Q34*M34</f>
        <v>0</v>
      </c>
    </row>
    <row r="35" spans="1:20" ht="19.8" customHeight="1" x14ac:dyDescent="0.25">
      <c r="A35" s="5" t="s">
        <v>75</v>
      </c>
      <c r="B35" s="175" t="s">
        <v>78</v>
      </c>
      <c r="C35" s="176"/>
      <c r="D35" s="177"/>
      <c r="E35" s="178">
        <v>5</v>
      </c>
      <c r="F35" s="179"/>
      <c r="G35" s="175" t="s">
        <v>81</v>
      </c>
      <c r="H35" s="176" t="s">
        <v>81</v>
      </c>
      <c r="I35" s="176" t="s">
        <v>81</v>
      </c>
      <c r="J35" s="177" t="s">
        <v>81</v>
      </c>
      <c r="K35" s="180" t="s">
        <v>30</v>
      </c>
      <c r="L35" s="181"/>
      <c r="M35" s="187">
        <v>1</v>
      </c>
      <c r="N35" s="188"/>
      <c r="O35" s="187">
        <f>'TRECHO 9'!O36:P36</f>
        <v>0</v>
      </c>
      <c r="P35" s="188"/>
      <c r="Q35" s="189">
        <f t="shared" si="3"/>
        <v>0</v>
      </c>
      <c r="R35" s="190"/>
      <c r="S35" s="191"/>
      <c r="T35" s="151">
        <f t="shared" si="4"/>
        <v>0</v>
      </c>
    </row>
    <row r="36" spans="1:20" x14ac:dyDescent="0.25">
      <c r="A36" s="5" t="s">
        <v>76</v>
      </c>
      <c r="B36" s="175" t="s">
        <v>78</v>
      </c>
      <c r="C36" s="176"/>
      <c r="D36" s="177"/>
      <c r="E36" s="178">
        <v>6</v>
      </c>
      <c r="F36" s="179"/>
      <c r="G36" s="175" t="s">
        <v>82</v>
      </c>
      <c r="H36" s="176" t="s">
        <v>82</v>
      </c>
      <c r="I36" s="176" t="s">
        <v>82</v>
      </c>
      <c r="J36" s="177" t="s">
        <v>82</v>
      </c>
      <c r="K36" s="180" t="s">
        <v>30</v>
      </c>
      <c r="L36" s="181"/>
      <c r="M36" s="187">
        <v>1</v>
      </c>
      <c r="N36" s="188"/>
      <c r="O36" s="187">
        <f>'TRECHO 9'!O37:P37</f>
        <v>0</v>
      </c>
      <c r="P36" s="188"/>
      <c r="Q36" s="189">
        <f t="shared" si="3"/>
        <v>0</v>
      </c>
      <c r="R36" s="190"/>
      <c r="S36" s="191"/>
      <c r="T36" s="151">
        <f t="shared" si="4"/>
        <v>0</v>
      </c>
    </row>
    <row r="37" spans="1:20" x14ac:dyDescent="0.25">
      <c r="A37" s="195" t="s">
        <v>41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T37" s="155">
        <f>SUM(T33:T36)</f>
        <v>0</v>
      </c>
    </row>
    <row r="38" spans="1:20" x14ac:dyDescent="0.25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7"/>
      <c r="T38" s="155">
        <f>T37+T31+T21+T13</f>
        <v>0</v>
      </c>
    </row>
    <row r="39" spans="1:20" x14ac:dyDescent="0.2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</row>
    <row r="40" spans="1:20" x14ac:dyDescent="0.25">
      <c r="A40" s="192" t="s">
        <v>18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</row>
    <row r="41" spans="1:20" x14ac:dyDescent="0.25">
      <c r="A41" s="184" t="s">
        <v>200</v>
      </c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</row>
    <row r="42" spans="1:20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13.2" customHeight="1" x14ac:dyDescent="0.25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</row>
    <row r="44" spans="1:20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30"/>
      <c r="K44" s="30"/>
      <c r="L44" s="138"/>
      <c r="M44" s="138"/>
      <c r="N44" s="30"/>
      <c r="O44" s="30"/>
      <c r="P44" s="30"/>
      <c r="Q44" s="30"/>
      <c r="R44" s="30"/>
      <c r="S44" s="138"/>
      <c r="T44" s="138"/>
    </row>
    <row r="45" spans="1:20" ht="27" customHeight="1" x14ac:dyDescent="0.25">
      <c r="A45" s="10"/>
      <c r="B45" s="137"/>
      <c r="C45" s="182"/>
      <c r="D45" s="182"/>
      <c r="E45" s="182"/>
      <c r="F45" s="182"/>
      <c r="G45" s="137"/>
      <c r="H45" s="137"/>
      <c r="I45" s="137"/>
      <c r="J45" s="194"/>
      <c r="K45" s="194"/>
      <c r="L45" s="137"/>
      <c r="M45" s="137"/>
      <c r="N45" s="194"/>
      <c r="O45" s="194"/>
      <c r="P45" s="194"/>
      <c r="Q45" s="194"/>
      <c r="R45" s="194"/>
      <c r="S45" s="137"/>
      <c r="T45" s="137"/>
    </row>
  </sheetData>
  <mergeCells count="186">
    <mergeCell ref="A1:T1"/>
    <mergeCell ref="A2:I2"/>
    <mergeCell ref="A3:I3"/>
    <mergeCell ref="A4:M4"/>
    <mergeCell ref="A5:K5"/>
    <mergeCell ref="O5:P5"/>
    <mergeCell ref="Q5:S5"/>
    <mergeCell ref="A6:L6"/>
    <mergeCell ref="O6:P6"/>
    <mergeCell ref="Q6:S6"/>
    <mergeCell ref="A8:T8"/>
    <mergeCell ref="B9:D9"/>
    <mergeCell ref="E9:F9"/>
    <mergeCell ref="G9:J9"/>
    <mergeCell ref="K9:L9"/>
    <mergeCell ref="M9:N9"/>
    <mergeCell ref="O9:P9"/>
    <mergeCell ref="Q9:S9"/>
    <mergeCell ref="B10:D10"/>
    <mergeCell ref="E10:F10"/>
    <mergeCell ref="G10:J10"/>
    <mergeCell ref="K10:L10"/>
    <mergeCell ref="M10:N10"/>
    <mergeCell ref="O10:P10"/>
    <mergeCell ref="Q10:S10"/>
    <mergeCell ref="B11:D11"/>
    <mergeCell ref="E11:F11"/>
    <mergeCell ref="G11:J11"/>
    <mergeCell ref="K11:L11"/>
    <mergeCell ref="M11:N11"/>
    <mergeCell ref="O11:P11"/>
    <mergeCell ref="Q11:S11"/>
    <mergeCell ref="Q12:S12"/>
    <mergeCell ref="A13:S13"/>
    <mergeCell ref="B14:D14"/>
    <mergeCell ref="E14:F14"/>
    <mergeCell ref="G14:J14"/>
    <mergeCell ref="K14:L14"/>
    <mergeCell ref="M14:N14"/>
    <mergeCell ref="O14:P14"/>
    <mergeCell ref="B12:D12"/>
    <mergeCell ref="E12:F12"/>
    <mergeCell ref="G12:J12"/>
    <mergeCell ref="K12:L12"/>
    <mergeCell ref="M12:N12"/>
    <mergeCell ref="O12:P12"/>
    <mergeCell ref="Q14:S14"/>
    <mergeCell ref="G15:J15"/>
    <mergeCell ref="B16:D16"/>
    <mergeCell ref="E16:F16"/>
    <mergeCell ref="G16:J16"/>
    <mergeCell ref="K16:L16"/>
    <mergeCell ref="M16:N16"/>
    <mergeCell ref="O16:P16"/>
    <mergeCell ref="Q16:S16"/>
    <mergeCell ref="G18:J18"/>
    <mergeCell ref="B19:D19"/>
    <mergeCell ref="E19:F19"/>
    <mergeCell ref="G19:J19"/>
    <mergeCell ref="K19:L19"/>
    <mergeCell ref="M19:N19"/>
    <mergeCell ref="B17:D17"/>
    <mergeCell ref="E17:F17"/>
    <mergeCell ref="G17:J17"/>
    <mergeCell ref="K17:L17"/>
    <mergeCell ref="M17:N17"/>
    <mergeCell ref="O17:P17"/>
    <mergeCell ref="Q17:S17"/>
    <mergeCell ref="O19:P19"/>
    <mergeCell ref="Q19:S19"/>
    <mergeCell ref="B20:D20"/>
    <mergeCell ref="E20:F20"/>
    <mergeCell ref="G20:J20"/>
    <mergeCell ref="K20:L20"/>
    <mergeCell ref="M20:N20"/>
    <mergeCell ref="O20:P20"/>
    <mergeCell ref="Q20:S20"/>
    <mergeCell ref="A21:S21"/>
    <mergeCell ref="B22:D22"/>
    <mergeCell ref="E22:F22"/>
    <mergeCell ref="G22:J22"/>
    <mergeCell ref="K22:L22"/>
    <mergeCell ref="M22:N22"/>
    <mergeCell ref="O22:P22"/>
    <mergeCell ref="Q22:S22"/>
    <mergeCell ref="B23:D23"/>
    <mergeCell ref="E23:F23"/>
    <mergeCell ref="G23:J23"/>
    <mergeCell ref="K23:L23"/>
    <mergeCell ref="M23:N23"/>
    <mergeCell ref="O23:P23"/>
    <mergeCell ref="Q23:S23"/>
    <mergeCell ref="Q24:S24"/>
    <mergeCell ref="B25:D25"/>
    <mergeCell ref="E25:F25"/>
    <mergeCell ref="G25:J25"/>
    <mergeCell ref="K25:L25"/>
    <mergeCell ref="M25:N25"/>
    <mergeCell ref="O25:P25"/>
    <mergeCell ref="Q25:S25"/>
    <mergeCell ref="B24:D24"/>
    <mergeCell ref="E24:F24"/>
    <mergeCell ref="G24:J24"/>
    <mergeCell ref="K24:L24"/>
    <mergeCell ref="M24:N24"/>
    <mergeCell ref="O24:P24"/>
    <mergeCell ref="Q26:S26"/>
    <mergeCell ref="B26:D26"/>
    <mergeCell ref="E26:F26"/>
    <mergeCell ref="G26:J26"/>
    <mergeCell ref="K26:L26"/>
    <mergeCell ref="M26:N26"/>
    <mergeCell ref="O26:P26"/>
    <mergeCell ref="Q27:S27"/>
    <mergeCell ref="B28:D28"/>
    <mergeCell ref="E28:F28"/>
    <mergeCell ref="G28:J28"/>
    <mergeCell ref="K28:L28"/>
    <mergeCell ref="M28:N28"/>
    <mergeCell ref="O28:P28"/>
    <mergeCell ref="Q28:S28"/>
    <mergeCell ref="B27:D27"/>
    <mergeCell ref="E27:F27"/>
    <mergeCell ref="G27:J27"/>
    <mergeCell ref="K27:L27"/>
    <mergeCell ref="M27:N27"/>
    <mergeCell ref="O27:P27"/>
    <mergeCell ref="Q29:S29"/>
    <mergeCell ref="B30:D30"/>
    <mergeCell ref="E30:F30"/>
    <mergeCell ref="G30:J30"/>
    <mergeCell ref="K30:L30"/>
    <mergeCell ref="M30:N30"/>
    <mergeCell ref="O30:P30"/>
    <mergeCell ref="Q30:S30"/>
    <mergeCell ref="B29:D29"/>
    <mergeCell ref="E29:F29"/>
    <mergeCell ref="G29:J29"/>
    <mergeCell ref="K29:L29"/>
    <mergeCell ref="M29:N29"/>
    <mergeCell ref="O29:P29"/>
    <mergeCell ref="A31:S31"/>
    <mergeCell ref="B32:D32"/>
    <mergeCell ref="E32:F32"/>
    <mergeCell ref="G32:J32"/>
    <mergeCell ref="K32:L32"/>
    <mergeCell ref="M32:N32"/>
    <mergeCell ref="O32:P32"/>
    <mergeCell ref="Q32:S32"/>
    <mergeCell ref="Q33:S33"/>
    <mergeCell ref="B34:D34"/>
    <mergeCell ref="E34:F34"/>
    <mergeCell ref="G34:J34"/>
    <mergeCell ref="K34:L34"/>
    <mergeCell ref="M34:N34"/>
    <mergeCell ref="O34:P34"/>
    <mergeCell ref="Q34:S34"/>
    <mergeCell ref="B33:D33"/>
    <mergeCell ref="E33:F33"/>
    <mergeCell ref="G33:J33"/>
    <mergeCell ref="K33:L33"/>
    <mergeCell ref="M33:N33"/>
    <mergeCell ref="O33:P33"/>
    <mergeCell ref="Q35:S35"/>
    <mergeCell ref="B36:D36"/>
    <mergeCell ref="E36:F36"/>
    <mergeCell ref="G36:J36"/>
    <mergeCell ref="K36:L36"/>
    <mergeCell ref="M36:N36"/>
    <mergeCell ref="O36:P36"/>
    <mergeCell ref="Q36:S36"/>
    <mergeCell ref="B35:D35"/>
    <mergeCell ref="E35:F35"/>
    <mergeCell ref="G35:J35"/>
    <mergeCell ref="K35:L35"/>
    <mergeCell ref="M35:N35"/>
    <mergeCell ref="O35:P35"/>
    <mergeCell ref="A41:T41"/>
    <mergeCell ref="A43:T43"/>
    <mergeCell ref="C45:F45"/>
    <mergeCell ref="J45:K45"/>
    <mergeCell ref="N45:R45"/>
    <mergeCell ref="A37:S37"/>
    <mergeCell ref="A38:S38"/>
    <mergeCell ref="A39:T39"/>
    <mergeCell ref="A40:T40"/>
  </mergeCells>
  <pageMargins left="0.511811024" right="0.511811024" top="0.78740157499999996" bottom="0.78740157499999996" header="0.31496062000000002" footer="0.31496062000000002"/>
  <pageSetup paperSize="9" scale="99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H28" sqref="H28"/>
    </sheetView>
  </sheetViews>
  <sheetFormatPr defaultRowHeight="13.2" x14ac:dyDescent="0.25"/>
  <cols>
    <col min="5" max="5" width="11.21875" customWidth="1"/>
    <col min="6" max="6" width="16.109375" customWidth="1"/>
    <col min="7" max="7" width="19.5546875" customWidth="1"/>
    <col min="8" max="8" width="15.77734375" customWidth="1"/>
    <col min="9" max="9" width="18.6640625" customWidth="1"/>
    <col min="10" max="10" width="26.6640625" customWidth="1"/>
  </cols>
  <sheetData>
    <row r="1" spans="1:10" ht="16.2" thickBot="1" x14ac:dyDescent="0.3">
      <c r="A1" s="220" t="s">
        <v>103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x14ac:dyDescent="0.25">
      <c r="A2" s="222" t="s">
        <v>20</v>
      </c>
      <c r="B2" s="223"/>
      <c r="C2" s="223"/>
      <c r="D2" s="223"/>
      <c r="E2" s="223"/>
      <c r="F2" s="223"/>
      <c r="G2" s="223"/>
    </row>
    <row r="3" spans="1:10" x14ac:dyDescent="0.25">
      <c r="A3" s="222" t="s">
        <v>207</v>
      </c>
      <c r="B3" s="223"/>
      <c r="C3" s="223"/>
      <c r="D3" s="223"/>
      <c r="E3" s="223"/>
      <c r="F3" s="223"/>
      <c r="G3" s="223"/>
      <c r="H3" s="223"/>
      <c r="I3" s="223"/>
    </row>
    <row r="4" spans="1:10" x14ac:dyDescent="0.25">
      <c r="A4" s="222" t="s">
        <v>21</v>
      </c>
      <c r="B4" s="223"/>
      <c r="C4" s="223"/>
      <c r="D4" s="223"/>
      <c r="E4" s="223"/>
      <c r="F4" s="223"/>
      <c r="G4" s="223"/>
      <c r="H4" s="223"/>
      <c r="I4" s="223"/>
    </row>
    <row r="5" spans="1:10" ht="13.2" customHeight="1" x14ac:dyDescent="0.25">
      <c r="A5" s="36" t="s">
        <v>25</v>
      </c>
      <c r="B5" s="37"/>
      <c r="C5" s="37"/>
      <c r="D5" s="37"/>
      <c r="E5" s="37"/>
      <c r="F5" s="37"/>
      <c r="G5" s="37"/>
      <c r="H5" s="86"/>
      <c r="I5" s="157" t="s">
        <v>23</v>
      </c>
      <c r="J5" s="158" t="s">
        <v>24</v>
      </c>
    </row>
    <row r="6" spans="1:10" ht="13.8" thickBot="1" x14ac:dyDescent="0.3">
      <c r="A6" s="38" t="s">
        <v>19</v>
      </c>
      <c r="B6" s="39"/>
      <c r="C6" s="39"/>
      <c r="D6" s="39"/>
      <c r="E6" s="39"/>
      <c r="F6" s="39"/>
      <c r="G6" s="39"/>
      <c r="H6" s="85"/>
      <c r="I6" s="159">
        <v>43739</v>
      </c>
      <c r="J6" s="160">
        <v>19.600000000000001</v>
      </c>
    </row>
    <row r="7" spans="1:10" ht="13.8" thickBot="1" x14ac:dyDescent="0.3">
      <c r="A7" s="31"/>
      <c r="B7" s="31"/>
      <c r="C7" s="31"/>
      <c r="D7" s="31"/>
      <c r="E7" s="31"/>
      <c r="F7" s="31"/>
      <c r="G7" s="31"/>
      <c r="H7" s="1"/>
      <c r="I7" s="1"/>
      <c r="J7" s="1"/>
    </row>
    <row r="8" spans="1:10" ht="13.8" thickBot="1" x14ac:dyDescent="0.3">
      <c r="A8" s="257" t="s">
        <v>34</v>
      </c>
      <c r="B8" s="258"/>
      <c r="C8" s="258"/>
      <c r="D8" s="258"/>
      <c r="E8" s="258"/>
      <c r="F8" s="258"/>
      <c r="G8" s="258"/>
      <c r="H8" s="258"/>
      <c r="I8" s="258"/>
      <c r="J8" s="258"/>
    </row>
    <row r="9" spans="1:10" ht="24.6" customHeight="1" x14ac:dyDescent="0.25">
      <c r="A9" s="40" t="s">
        <v>26</v>
      </c>
      <c r="B9" s="259" t="s">
        <v>29</v>
      </c>
      <c r="C9" s="260"/>
      <c r="D9" s="260"/>
      <c r="E9" s="261"/>
      <c r="F9" s="170" t="s">
        <v>104</v>
      </c>
      <c r="G9" s="170" t="s">
        <v>105</v>
      </c>
      <c r="H9" s="170" t="s">
        <v>106</v>
      </c>
      <c r="I9" s="170" t="s">
        <v>107</v>
      </c>
      <c r="J9" s="171" t="s">
        <v>32</v>
      </c>
    </row>
    <row r="10" spans="1:10" x14ac:dyDescent="0.25">
      <c r="A10" s="41">
        <v>1</v>
      </c>
      <c r="B10" s="262" t="s">
        <v>109</v>
      </c>
      <c r="C10" s="262"/>
      <c r="D10" s="262"/>
      <c r="E10" s="262"/>
      <c r="F10" s="262"/>
      <c r="G10" s="262"/>
      <c r="H10" s="262"/>
      <c r="I10" s="262"/>
      <c r="J10" s="262"/>
    </row>
    <row r="11" spans="1:10" x14ac:dyDescent="0.25">
      <c r="A11" s="42" t="s">
        <v>45</v>
      </c>
      <c r="B11" s="263" t="s">
        <v>122</v>
      </c>
      <c r="C11" s="264"/>
      <c r="D11" s="264"/>
      <c r="E11" s="264"/>
      <c r="F11" s="165">
        <f>'TRECHO 9'!T13:T13</f>
        <v>0</v>
      </c>
      <c r="G11" s="165">
        <f>'TRECHO 9'!T21</f>
        <v>0</v>
      </c>
      <c r="H11" s="165">
        <f>'TRECHO 9'!T32</f>
        <v>0</v>
      </c>
      <c r="I11" s="165">
        <f>'TRECHO 9'!T38</f>
        <v>0</v>
      </c>
      <c r="J11" s="165">
        <f>'TRECHO 9'!T39</f>
        <v>0</v>
      </c>
    </row>
    <row r="12" spans="1:10" x14ac:dyDescent="0.25">
      <c r="A12" s="42" t="s">
        <v>46</v>
      </c>
      <c r="B12" s="263" t="s">
        <v>121</v>
      </c>
      <c r="C12" s="264"/>
      <c r="D12" s="264"/>
      <c r="E12" s="264"/>
      <c r="F12" s="165">
        <f>'TRECHO 10'!T13</f>
        <v>0</v>
      </c>
      <c r="G12" s="165">
        <f>'TRECHO 10'!T21</f>
        <v>0</v>
      </c>
      <c r="H12" s="165">
        <f>'TRECHO 10'!T32</f>
        <v>0</v>
      </c>
      <c r="I12" s="165">
        <f>'TRECHO 10'!T38</f>
        <v>0</v>
      </c>
      <c r="J12" s="165">
        <f>'TRECHO 10'!T39</f>
        <v>0</v>
      </c>
    </row>
    <row r="13" spans="1:10" x14ac:dyDescent="0.25">
      <c r="A13" s="42" t="s">
        <v>111</v>
      </c>
      <c r="B13" s="265" t="s">
        <v>120</v>
      </c>
      <c r="C13" s="266"/>
      <c r="D13" s="266"/>
      <c r="E13" s="263"/>
      <c r="F13" s="169">
        <f>'TRECHO 11'!T13</f>
        <v>0</v>
      </c>
      <c r="G13" s="169">
        <f>'TRECHO 11'!T24</f>
        <v>0</v>
      </c>
      <c r="H13" s="169">
        <f>'TRECHO 11'!T34</f>
        <v>0</v>
      </c>
      <c r="I13" s="169">
        <f>'TRECHO 11'!T40</f>
        <v>0</v>
      </c>
      <c r="J13" s="165">
        <f>'TRECHO 11'!T41</f>
        <v>0</v>
      </c>
    </row>
    <row r="14" spans="1:10" x14ac:dyDescent="0.25">
      <c r="A14" s="42" t="s">
        <v>112</v>
      </c>
      <c r="B14" s="263" t="s">
        <v>119</v>
      </c>
      <c r="C14" s="264"/>
      <c r="D14" s="264"/>
      <c r="E14" s="264"/>
      <c r="F14" s="165">
        <f>'TRECHO 12'!T13</f>
        <v>0</v>
      </c>
      <c r="G14" s="165">
        <f>'TRECHO 12'!T21</f>
        <v>0</v>
      </c>
      <c r="H14" s="165">
        <f>'TRECHO 12'!T31</f>
        <v>0</v>
      </c>
      <c r="I14" s="165">
        <f>'TRECHO 12'!T37</f>
        <v>0</v>
      </c>
      <c r="J14" s="165">
        <f>'TRECHO 12'!T38</f>
        <v>0</v>
      </c>
    </row>
    <row r="15" spans="1:10" x14ac:dyDescent="0.25">
      <c r="A15" s="42" t="s">
        <v>117</v>
      </c>
      <c r="B15" s="263" t="s">
        <v>118</v>
      </c>
      <c r="C15" s="264"/>
      <c r="D15" s="264"/>
      <c r="E15" s="264"/>
      <c r="F15" s="165">
        <f>'TRECHO 13'!T13</f>
        <v>0</v>
      </c>
      <c r="G15" s="165">
        <f>'TRECHO 13'!T21</f>
        <v>0</v>
      </c>
      <c r="H15" s="165">
        <f>'TRECHO 13'!T30</f>
        <v>0</v>
      </c>
      <c r="I15" s="165"/>
      <c r="J15" s="165">
        <f>'TRECHO 13'!T31</f>
        <v>0</v>
      </c>
    </row>
    <row r="16" spans="1:10" x14ac:dyDescent="0.25">
      <c r="A16" s="42" t="s">
        <v>191</v>
      </c>
      <c r="B16" s="263" t="s">
        <v>196</v>
      </c>
      <c r="C16" s="264"/>
      <c r="D16" s="264"/>
      <c r="E16" s="264"/>
      <c r="F16" s="165">
        <f>'TRECHO 14'!T13</f>
        <v>0</v>
      </c>
      <c r="G16" s="165">
        <f>'TRECHO 14'!T21</f>
        <v>0</v>
      </c>
      <c r="H16" s="165">
        <f>'TRECHO 14'!T32</f>
        <v>0</v>
      </c>
      <c r="I16" s="165">
        <f>'TRECHO 14'!T38</f>
        <v>0</v>
      </c>
      <c r="J16" s="165">
        <f>'TRECHO 14'!T39</f>
        <v>0</v>
      </c>
    </row>
    <row r="17" spans="1:10" x14ac:dyDescent="0.25">
      <c r="A17" s="42" t="s">
        <v>192</v>
      </c>
      <c r="B17" s="263" t="s">
        <v>205</v>
      </c>
      <c r="C17" s="264"/>
      <c r="D17" s="264"/>
      <c r="E17" s="264"/>
      <c r="F17" s="165">
        <f>'TRECHO 15'!T13</f>
        <v>0</v>
      </c>
      <c r="G17" s="165">
        <f>'TRECHO 15'!T21</f>
        <v>0</v>
      </c>
      <c r="H17" s="165">
        <f>'TRECHO 15'!T32</f>
        <v>0</v>
      </c>
      <c r="I17" s="165">
        <f>'TRECHO 15'!T38</f>
        <v>0</v>
      </c>
      <c r="J17" s="165">
        <f>'TRECHO 15'!T39</f>
        <v>0</v>
      </c>
    </row>
    <row r="18" spans="1:10" x14ac:dyDescent="0.25">
      <c r="A18" s="42" t="s">
        <v>193</v>
      </c>
      <c r="B18" s="263" t="s">
        <v>206</v>
      </c>
      <c r="C18" s="264"/>
      <c r="D18" s="264"/>
      <c r="E18" s="264"/>
      <c r="F18" s="165">
        <f>'TRECHO 16'!T13</f>
        <v>0</v>
      </c>
      <c r="G18" s="165">
        <f>'TRECHO 16'!T21</f>
        <v>0</v>
      </c>
      <c r="H18" s="165">
        <f>'TRECHO 16'!T31</f>
        <v>0</v>
      </c>
      <c r="I18" s="165">
        <f>'TRECHO 16'!T37</f>
        <v>0</v>
      </c>
      <c r="J18" s="165">
        <f>'TRECHO 16'!T38</f>
        <v>0</v>
      </c>
    </row>
    <row r="19" spans="1:10" x14ac:dyDescent="0.25">
      <c r="A19" s="267" t="s">
        <v>113</v>
      </c>
      <c r="B19" s="267"/>
      <c r="C19" s="267"/>
      <c r="D19" s="267"/>
      <c r="E19" s="268"/>
      <c r="F19" s="168">
        <f>SUM(F11:F18)</f>
        <v>0</v>
      </c>
      <c r="G19" s="168">
        <f>SUM(G11:G18)</f>
        <v>0</v>
      </c>
      <c r="H19" s="168">
        <f>SUM(H11:H18)</f>
        <v>0</v>
      </c>
      <c r="I19" s="168">
        <f>SUM(I11:I18)</f>
        <v>0</v>
      </c>
      <c r="J19" s="168">
        <f>SUM(J11:J18)</f>
        <v>0</v>
      </c>
    </row>
    <row r="20" spans="1:10" x14ac:dyDescent="0.25">
      <c r="A20" s="41">
        <v>2</v>
      </c>
      <c r="B20" s="262" t="s">
        <v>114</v>
      </c>
      <c r="C20" s="262"/>
      <c r="D20" s="262"/>
      <c r="E20" s="262"/>
      <c r="F20" s="262"/>
      <c r="G20" s="262"/>
      <c r="H20" s="262"/>
      <c r="I20" s="262"/>
      <c r="J20" s="262"/>
    </row>
    <row r="21" spans="1:10" x14ac:dyDescent="0.25">
      <c r="A21" s="42" t="s">
        <v>48</v>
      </c>
      <c r="B21" s="273" t="s">
        <v>108</v>
      </c>
      <c r="C21" s="274"/>
      <c r="D21" s="274"/>
      <c r="E21" s="274"/>
      <c r="F21" s="165" t="s">
        <v>110</v>
      </c>
      <c r="G21" s="165" t="s">
        <v>110</v>
      </c>
      <c r="H21" s="165" t="s">
        <v>110</v>
      </c>
      <c r="I21" s="165" t="s">
        <v>110</v>
      </c>
      <c r="J21" s="165">
        <f>Plan2!K22</f>
        <v>0</v>
      </c>
    </row>
    <row r="22" spans="1:10" ht="13.8" thickBot="1" x14ac:dyDescent="0.3">
      <c r="A22" s="271" t="s">
        <v>115</v>
      </c>
      <c r="B22" s="271"/>
      <c r="C22" s="271"/>
      <c r="D22" s="271"/>
      <c r="E22" s="272"/>
      <c r="F22" s="167">
        <f>SUM(F21)</f>
        <v>0</v>
      </c>
      <c r="G22" s="167">
        <f>SUM(G21)</f>
        <v>0</v>
      </c>
      <c r="H22" s="167">
        <f>SUM(H21)</f>
        <v>0</v>
      </c>
      <c r="I22" s="167">
        <f>SUM(I21)</f>
        <v>0</v>
      </c>
      <c r="J22" s="167">
        <f>SUM(J21)</f>
        <v>0</v>
      </c>
    </row>
    <row r="23" spans="1:10" ht="13.8" thickBot="1" x14ac:dyDescent="0.3">
      <c r="A23" s="269" t="s">
        <v>116</v>
      </c>
      <c r="B23" s="270"/>
      <c r="C23" s="270"/>
      <c r="D23" s="270"/>
      <c r="E23" s="270"/>
      <c r="F23" s="270"/>
      <c r="G23" s="270"/>
      <c r="H23" s="270"/>
      <c r="I23" s="270"/>
      <c r="J23" s="166">
        <f>J19+J22</f>
        <v>0</v>
      </c>
    </row>
    <row r="24" spans="1:10" x14ac:dyDescent="0.25">
      <c r="A24" s="43"/>
      <c r="B24" s="44"/>
      <c r="C24" s="44"/>
      <c r="D24" s="44"/>
      <c r="E24" s="44"/>
      <c r="F24" s="45"/>
      <c r="G24" s="45"/>
      <c r="H24" s="45"/>
      <c r="I24" s="45"/>
      <c r="J24" s="45"/>
    </row>
    <row r="25" spans="1:10" x14ac:dyDescent="0.25">
      <c r="A25" s="43"/>
      <c r="B25" s="44"/>
      <c r="C25" s="44"/>
      <c r="D25" s="44"/>
      <c r="E25" s="44"/>
      <c r="F25" s="45"/>
      <c r="G25" s="45"/>
      <c r="H25" s="45"/>
      <c r="I25" s="45"/>
      <c r="J25" s="45"/>
    </row>
    <row r="27" spans="1:10" ht="13.2" customHeight="1" x14ac:dyDescent="0.25">
      <c r="A27" s="186" t="s">
        <v>203</v>
      </c>
      <c r="B27" s="186"/>
      <c r="C27" s="186"/>
      <c r="D27" s="186"/>
      <c r="E27" s="186"/>
      <c r="F27" s="186"/>
      <c r="G27" s="186"/>
      <c r="H27" s="186"/>
      <c r="I27" s="186"/>
      <c r="J27" s="186"/>
    </row>
    <row r="28" spans="1:10" x14ac:dyDescent="0.25">
      <c r="A28" s="33"/>
      <c r="B28" s="33"/>
      <c r="C28" s="33"/>
      <c r="D28" s="33"/>
      <c r="E28" s="33"/>
      <c r="F28" s="33"/>
      <c r="G28" s="30"/>
      <c r="H28" s="30"/>
      <c r="I28" s="33"/>
      <c r="J28" s="30"/>
    </row>
    <row r="29" spans="1:10" ht="27" customHeight="1" x14ac:dyDescent="0.25">
      <c r="A29" s="10"/>
      <c r="B29" s="32"/>
      <c r="C29" s="182"/>
      <c r="D29" s="182"/>
      <c r="E29" s="182"/>
      <c r="F29" s="182"/>
      <c r="G29" s="194"/>
      <c r="H29" s="194"/>
      <c r="I29" s="35"/>
      <c r="J29" s="164"/>
    </row>
  </sheetData>
  <mergeCells count="23">
    <mergeCell ref="A27:J27"/>
    <mergeCell ref="A3:I3"/>
    <mergeCell ref="B16:E16"/>
    <mergeCell ref="B17:E17"/>
    <mergeCell ref="B18:E18"/>
    <mergeCell ref="B15:E15"/>
    <mergeCell ref="A23:I23"/>
    <mergeCell ref="C29:F29"/>
    <mergeCell ref="G29:H29"/>
    <mergeCell ref="A22:E22"/>
    <mergeCell ref="B20:J20"/>
    <mergeCell ref="B21:E21"/>
    <mergeCell ref="A19:E19"/>
    <mergeCell ref="B13:E13"/>
    <mergeCell ref="B14:E14"/>
    <mergeCell ref="B10:J10"/>
    <mergeCell ref="B11:E11"/>
    <mergeCell ref="B12:E12"/>
    <mergeCell ref="A8:J8"/>
    <mergeCell ref="B9:E9"/>
    <mergeCell ref="A1:J1"/>
    <mergeCell ref="A2:G2"/>
    <mergeCell ref="A4:I4"/>
  </mergeCells>
  <pageMargins left="0.511811024" right="0.511811024" top="0.78740157499999996" bottom="0.78740157499999996" header="0.31496062000000002" footer="0.31496062000000002"/>
  <pageSetup paperSize="9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TRECHO 9</vt:lpstr>
      <vt:lpstr>TRECHO 10</vt:lpstr>
      <vt:lpstr>TRECHO 11</vt:lpstr>
      <vt:lpstr>TRECHO 12</vt:lpstr>
      <vt:lpstr>TRECHO 13</vt:lpstr>
      <vt:lpstr>TRECHO 14</vt:lpstr>
      <vt:lpstr>TRECHO 15</vt:lpstr>
      <vt:lpstr>TRECHO 16</vt:lpstr>
      <vt:lpstr>PO TOTAL</vt:lpstr>
      <vt:lpstr>Plan2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2019-12-26T13:14:54Z</cp:lastPrinted>
  <dcterms:created xsi:type="dcterms:W3CDTF">2018-12-04T17:25:25Z</dcterms:created>
  <dcterms:modified xsi:type="dcterms:W3CDTF">2019-12-26T13:18:28Z</dcterms:modified>
</cp:coreProperties>
</file>