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K:\EDITAIS DE LICITACOES\EDITAIS DE LICITAÇÃO - ANO 2021\TOMADA DE PREÇOS 2021\TP 01 2021 - Ampliação UBS\PROJETO ARQUITETÔNICO - UBS\"/>
    </mc:Choice>
  </mc:AlternateContent>
  <xr:revisionPtr revIDLastSave="0" documentId="8_{8428AF97-2FFA-4262-8DE3-B82E458ED0C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lan3" sheetId="3" r:id="rId1"/>
  </sheets>
  <definedNames>
    <definedName name="_xlnm.Print_Titles" localSheetId="0">Plan3!$7:$8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7" i="3" l="1"/>
  <c r="L77" i="3"/>
  <c r="K77" i="3"/>
  <c r="I77" i="3"/>
  <c r="M27" i="3"/>
  <c r="M26" i="3"/>
  <c r="I27" i="3"/>
  <c r="K27" i="3"/>
  <c r="L27" i="3"/>
  <c r="I17" i="3"/>
  <c r="M62" i="3"/>
  <c r="M66" i="3"/>
  <c r="M67" i="3"/>
  <c r="M68" i="3"/>
  <c r="M72" i="3"/>
  <c r="M78" i="3"/>
  <c r="M79" i="3"/>
  <c r="M80" i="3"/>
  <c r="M81" i="3"/>
  <c r="M84" i="3"/>
  <c r="M76" i="3"/>
  <c r="M71" i="3"/>
  <c r="M65" i="3"/>
  <c r="M61" i="3"/>
  <c r="M51" i="3"/>
  <c r="M52" i="3"/>
  <c r="M53" i="3"/>
  <c r="M54" i="3"/>
  <c r="M55" i="3"/>
  <c r="M56" i="3"/>
  <c r="M57" i="3"/>
  <c r="M50" i="3"/>
  <c r="M48" i="3"/>
  <c r="M47" i="3"/>
  <c r="M43" i="3"/>
  <c r="M41" i="3"/>
  <c r="M39" i="3"/>
  <c r="M24" i="3"/>
  <c r="M23" i="3"/>
  <c r="M18" i="3"/>
  <c r="M17" i="3"/>
  <c r="M35" i="3"/>
  <c r="M34" i="3"/>
  <c r="M31" i="3"/>
  <c r="M22" i="3"/>
  <c r="M16" i="3"/>
  <c r="M12" i="3"/>
  <c r="M11" i="3"/>
  <c r="N77" i="3" l="1"/>
  <c r="N27" i="3"/>
  <c r="L81" i="3"/>
  <c r="K81" i="3"/>
  <c r="I81" i="3"/>
  <c r="L80" i="3"/>
  <c r="K80" i="3"/>
  <c r="I80" i="3"/>
  <c r="L79" i="3"/>
  <c r="K79" i="3"/>
  <c r="I79" i="3"/>
  <c r="L78" i="3"/>
  <c r="K78" i="3"/>
  <c r="I78" i="3"/>
  <c r="L76" i="3"/>
  <c r="K76" i="3"/>
  <c r="I76" i="3"/>
  <c r="L71" i="3"/>
  <c r="K71" i="3"/>
  <c r="I71" i="3"/>
  <c r="L61" i="3"/>
  <c r="K61" i="3"/>
  <c r="I61" i="3"/>
  <c r="L39" i="3"/>
  <c r="K39" i="3"/>
  <c r="I39" i="3"/>
  <c r="L18" i="3"/>
  <c r="K18" i="3"/>
  <c r="I18" i="3"/>
  <c r="N79" i="3" l="1"/>
  <c r="I75" i="3"/>
  <c r="K75" i="3"/>
  <c r="N81" i="3"/>
  <c r="N80" i="3"/>
  <c r="N78" i="3"/>
  <c r="N76" i="3"/>
  <c r="N71" i="3"/>
  <c r="N18" i="3"/>
  <c r="N61" i="3"/>
  <c r="N39" i="3"/>
  <c r="I57" i="3"/>
  <c r="K57" i="3"/>
  <c r="L57" i="3"/>
  <c r="N75" i="3" l="1"/>
  <c r="N57" i="3"/>
  <c r="I56" i="3"/>
  <c r="K56" i="3"/>
  <c r="L56" i="3"/>
  <c r="I54" i="3"/>
  <c r="K54" i="3"/>
  <c r="L54" i="3"/>
  <c r="I55" i="3"/>
  <c r="K55" i="3"/>
  <c r="L55" i="3"/>
  <c r="I62" i="3"/>
  <c r="I59" i="3" s="1"/>
  <c r="L67" i="3"/>
  <c r="K67" i="3"/>
  <c r="I67" i="3"/>
  <c r="I72" i="3"/>
  <c r="I70" i="3" s="1"/>
  <c r="K72" i="3"/>
  <c r="K70" i="3" s="1"/>
  <c r="L72" i="3"/>
  <c r="L62" i="3"/>
  <c r="L48" i="3"/>
  <c r="L50" i="3"/>
  <c r="L51" i="3"/>
  <c r="L52" i="3"/>
  <c r="L53" i="3"/>
  <c r="L41" i="3"/>
  <c r="L43" i="3"/>
  <c r="L35" i="3"/>
  <c r="L23" i="3"/>
  <c r="L24" i="3"/>
  <c r="L26" i="3"/>
  <c r="L17" i="3"/>
  <c r="L11" i="3"/>
  <c r="L12" i="3"/>
  <c r="L16" i="3"/>
  <c r="L22" i="3"/>
  <c r="L31" i="3"/>
  <c r="L34" i="3"/>
  <c r="L47" i="3"/>
  <c r="L66" i="3"/>
  <c r="L68" i="3"/>
  <c r="L65" i="3"/>
  <c r="L84" i="3"/>
  <c r="N55" i="3" l="1"/>
  <c r="N67" i="3"/>
  <c r="N56" i="3"/>
  <c r="N72" i="3"/>
  <c r="N70" i="3" s="1"/>
  <c r="N54" i="3"/>
  <c r="K62" i="3" l="1"/>
  <c r="K47" i="3"/>
  <c r="K48" i="3"/>
  <c r="N62" i="3" l="1"/>
  <c r="K59" i="3"/>
  <c r="I47" i="3"/>
  <c r="I48" i="3"/>
  <c r="N48" i="3" s="1"/>
  <c r="N47" i="3" l="1"/>
  <c r="I50" i="3"/>
  <c r="K50" i="3"/>
  <c r="N50" i="3" l="1"/>
  <c r="K84" i="3" l="1"/>
  <c r="K83" i="3" s="1"/>
  <c r="I84" i="3"/>
  <c r="I83" i="3" s="1"/>
  <c r="K68" i="3"/>
  <c r="I68" i="3"/>
  <c r="K66" i="3"/>
  <c r="I66" i="3"/>
  <c r="K65" i="3"/>
  <c r="I65" i="3"/>
  <c r="I64" i="3" s="1"/>
  <c r="K53" i="3"/>
  <c r="I53" i="3"/>
  <c r="K52" i="3"/>
  <c r="I52" i="3"/>
  <c r="K51" i="3"/>
  <c r="I51" i="3"/>
  <c r="K43" i="3"/>
  <c r="I43" i="3"/>
  <c r="K41" i="3"/>
  <c r="I41" i="3"/>
  <c r="K35" i="3"/>
  <c r="I35" i="3"/>
  <c r="K34" i="3"/>
  <c r="I34" i="3"/>
  <c r="K26" i="3"/>
  <c r="I26" i="3"/>
  <c r="K24" i="3"/>
  <c r="I24" i="3"/>
  <c r="K23" i="3"/>
  <c r="I23" i="3"/>
  <c r="K22" i="3"/>
  <c r="I22" i="3"/>
  <c r="K31" i="3"/>
  <c r="K29" i="3" s="1"/>
  <c r="I31" i="3"/>
  <c r="I29" i="3" s="1"/>
  <c r="K17" i="3"/>
  <c r="K16" i="3"/>
  <c r="I16" i="3"/>
  <c r="I14" i="3" s="1"/>
  <c r="K12" i="3"/>
  <c r="I12" i="3"/>
  <c r="K11" i="3"/>
  <c r="I11" i="3"/>
  <c r="I9" i="3" s="1"/>
  <c r="K64" i="3" l="1"/>
  <c r="I37" i="3"/>
  <c r="K45" i="3"/>
  <c r="I45" i="3"/>
  <c r="K37" i="3"/>
  <c r="K33" i="3"/>
  <c r="I33" i="3"/>
  <c r="K20" i="3"/>
  <c r="I20" i="3"/>
  <c r="K14" i="3"/>
  <c r="K9" i="3"/>
  <c r="N65" i="3"/>
  <c r="N68" i="3"/>
  <c r="N11" i="3"/>
  <c r="N16" i="3"/>
  <c r="N34" i="3"/>
  <c r="N43" i="3"/>
  <c r="N51" i="3"/>
  <c r="N53" i="3"/>
  <c r="N17" i="3"/>
  <c r="N23" i="3"/>
  <c r="N26" i="3"/>
  <c r="N35" i="3"/>
  <c r="N41" i="3"/>
  <c r="N52" i="3"/>
  <c r="N66" i="3"/>
  <c r="N12" i="3"/>
  <c r="N31" i="3"/>
  <c r="N29" i="3" s="1"/>
  <c r="N84" i="3"/>
  <c r="N83" i="3" s="1"/>
  <c r="N24" i="3"/>
  <c r="N22" i="3"/>
  <c r="I85" i="3" l="1"/>
  <c r="K85" i="3"/>
  <c r="N14" i="3"/>
  <c r="N45" i="3"/>
  <c r="N59" i="3"/>
  <c r="N20" i="3"/>
  <c r="N33" i="3"/>
  <c r="N37" i="3"/>
  <c r="N9" i="3"/>
  <c r="N64" i="3"/>
  <c r="N86" i="3" l="1"/>
</calcChain>
</file>

<file path=xl/sharedStrings.xml><?xml version="1.0" encoding="utf-8"?>
<sst xmlns="http://schemas.openxmlformats.org/spreadsheetml/2006/main" count="243" uniqueCount="153">
  <si>
    <t>un.</t>
  </si>
  <si>
    <t>m²</t>
  </si>
  <si>
    <t>m</t>
  </si>
  <si>
    <t>1.1</t>
  </si>
  <si>
    <t>4.1</t>
  </si>
  <si>
    <t>5.1</t>
  </si>
  <si>
    <t>7.1</t>
  </si>
  <si>
    <t>7.2</t>
  </si>
  <si>
    <t>9.1</t>
  </si>
  <si>
    <t>Quadros de distribuição</t>
  </si>
  <si>
    <t>Dados do Empreendimento</t>
  </si>
  <si>
    <t>Itens</t>
  </si>
  <si>
    <t>Material</t>
  </si>
  <si>
    <t>Mão de Obra</t>
  </si>
  <si>
    <t>Total por ítem</t>
  </si>
  <si>
    <t>Forma</t>
  </si>
  <si>
    <t>Concreto Fck 25MPa</t>
  </si>
  <si>
    <t>4.1.1</t>
  </si>
  <si>
    <t>DIRETAS OU SUPERFICIAIS (sapatas, radier, vigas de fundação)</t>
  </si>
  <si>
    <t>m³</t>
  </si>
  <si>
    <t>FUNDAÇÕES - INFRAESTRUTURA</t>
  </si>
  <si>
    <t>ESTRUTURA - SUPRAESTRUTURA</t>
  </si>
  <si>
    <t>kg</t>
  </si>
  <si>
    <t>PAREDES E PAINEIS</t>
  </si>
  <si>
    <t>ALVENARIA</t>
  </si>
  <si>
    <t>CONTRAPISOS, PISOS E ARREMATES</t>
  </si>
  <si>
    <t>CERÂMICA</t>
  </si>
  <si>
    <t>Regularização/Nivelamento</t>
  </si>
  <si>
    <t>SOLEIRAS e PEITORIS</t>
  </si>
  <si>
    <t>REVESTIMENTOS INERNOS, EXTERNOS E ESPECIAIS</t>
  </si>
  <si>
    <t>Chapisco</t>
  </si>
  <si>
    <t>Emboço</t>
  </si>
  <si>
    <t>ESQUADRIAS</t>
  </si>
  <si>
    <t>MADEIRA (PORTAS)</t>
  </si>
  <si>
    <t>TUBULAÇÕES</t>
  </si>
  <si>
    <t>ENFIAÇÃO</t>
  </si>
  <si>
    <t>Disjuntores</t>
  </si>
  <si>
    <t>PINTURA</t>
  </si>
  <si>
    <t>Selador</t>
  </si>
  <si>
    <t>FORROS</t>
  </si>
  <si>
    <t>COBERTURAS E PROTEÇÕES</t>
  </si>
  <si>
    <t>SERVIÇOS COMPLEMENTARES E FINAIS</t>
  </si>
  <si>
    <t>Limpeza final (entrega da obra)</t>
  </si>
  <si>
    <t>7.1.2</t>
  </si>
  <si>
    <t>7.2.1</t>
  </si>
  <si>
    <t>Serviços /Atividades</t>
  </si>
  <si>
    <t>Tubulações nas alvenarias</t>
  </si>
  <si>
    <t>Unid.</t>
  </si>
  <si>
    <t>Quant.</t>
  </si>
  <si>
    <t>Custo Unit.</t>
  </si>
  <si>
    <t>2.1</t>
  </si>
  <si>
    <t>2.1.3</t>
  </si>
  <si>
    <t>3.1</t>
  </si>
  <si>
    <t>3.1.1</t>
  </si>
  <si>
    <t>3.1.2</t>
  </si>
  <si>
    <t>3.1.3</t>
  </si>
  <si>
    <t>6.2</t>
  </si>
  <si>
    <t>8.1</t>
  </si>
  <si>
    <t>8.1.1</t>
  </si>
  <si>
    <t>8.1.2</t>
  </si>
  <si>
    <t>10.1</t>
  </si>
  <si>
    <t>SUBTOTAL</t>
  </si>
  <si>
    <t>Aço (CA50/CA60) (com montagem)</t>
  </si>
  <si>
    <t>11.2</t>
  </si>
  <si>
    <t>Conexões</t>
  </si>
  <si>
    <t>Tubo de PVC para rede coletora de esgoto, dn 100 mm (fornecimento e instalação)</t>
  </si>
  <si>
    <t>Aço (CA50/CA60)(com montagem)</t>
  </si>
  <si>
    <t>Tijolo furado (9x14x24cm; deitado; argamassa virada em betoneira)</t>
  </si>
  <si>
    <t>7.2.2</t>
  </si>
  <si>
    <t>Forro de PVC</t>
  </si>
  <si>
    <t>Fonte de Referencia</t>
  </si>
  <si>
    <t>Codido de Referencia</t>
  </si>
  <si>
    <t>Data de Referencia</t>
  </si>
  <si>
    <t>B.D.I</t>
  </si>
  <si>
    <t>Total</t>
  </si>
  <si>
    <t>SINAPI</t>
  </si>
  <si>
    <t>ESTRUTURA DE CONTRETO ARMADO</t>
  </si>
  <si>
    <t>99805</t>
  </si>
  <si>
    <t>Total Unit.</t>
  </si>
  <si>
    <t>Calhas (chapa de aço 50 cm)</t>
  </si>
  <si>
    <t>11.1</t>
  </si>
  <si>
    <t>Acabamento para Forro de PVC</t>
  </si>
  <si>
    <t>Pintura acrílica Externa</t>
  </si>
  <si>
    <t>Massa corrida</t>
  </si>
  <si>
    <t xml:space="preserve">Pintura acrílica sobre massa corrida 2 demaos </t>
  </si>
  <si>
    <t>INSTALAÇÕES HIDROSANITÁRIAS</t>
  </si>
  <si>
    <t>Ponto de iluminação com luminária</t>
  </si>
  <si>
    <t xml:space="preserve">TOTAL: </t>
  </si>
  <si>
    <t>Tomadas e interrruptores - com suporte e placa</t>
  </si>
  <si>
    <t>Eletroduto corrugado instalado em forro</t>
  </si>
  <si>
    <t>Cabo de cobre isolado 450/750V 2,5mm²</t>
  </si>
  <si>
    <t>Cabo de cobre isolado 450/750V 1,5mm²</t>
  </si>
  <si>
    <t>INSTALAÇÕES ELÉTRICAS E TELEFÔNICAS, PPCI</t>
  </si>
  <si>
    <t>Placa cerâmica tipo Porcelanato 60 x 60 cm</t>
  </si>
  <si>
    <t>Rodapé 7 cm cerâmica 60 x 60 cm</t>
  </si>
  <si>
    <t>Nome do Empreendimento: Ampliação UBS - Centro</t>
  </si>
  <si>
    <t>Endereço Completo: Av. José Gelain, nº 175, Centro</t>
  </si>
  <si>
    <t>Cidade / UF: São José do Ouro - RS CEP: 99870-000</t>
  </si>
  <si>
    <t>PLUVIAL</t>
  </si>
  <si>
    <t>Cabo de cobre isolado 450/750V 10,0mm²</t>
  </si>
  <si>
    <t xml:space="preserve"> Portas internas 90x210cm</t>
  </si>
  <si>
    <t>Janela de correr - vidro e alumínio</t>
  </si>
  <si>
    <t>PORTA</t>
  </si>
  <si>
    <t>JANELAS</t>
  </si>
  <si>
    <t>Vidro - cobertura pergolado</t>
  </si>
  <si>
    <t>Pingadeira metálica</t>
  </si>
  <si>
    <t>Cabo de cobre isolado 450/750V 16,0mm²</t>
  </si>
  <si>
    <t>2.1.2</t>
  </si>
  <si>
    <t>1.1.2</t>
  </si>
  <si>
    <t>1.1.1</t>
  </si>
  <si>
    <t>2.1.1</t>
  </si>
  <si>
    <t>12.1</t>
  </si>
  <si>
    <t>11.3</t>
  </si>
  <si>
    <t>11.4</t>
  </si>
  <si>
    <t>11.5</t>
  </si>
  <si>
    <t>10.2</t>
  </si>
  <si>
    <t>9.2</t>
  </si>
  <si>
    <t>9.3</t>
  </si>
  <si>
    <t>9.4</t>
  </si>
  <si>
    <t>7.1.1</t>
  </si>
  <si>
    <t>7.2.3</t>
  </si>
  <si>
    <t>7.2.4</t>
  </si>
  <si>
    <t>7.2.5</t>
  </si>
  <si>
    <t>7.2.6</t>
  </si>
  <si>
    <t>7.2.7</t>
  </si>
  <si>
    <t>7.2.8</t>
  </si>
  <si>
    <t>6.2.2</t>
  </si>
  <si>
    <t>6.3</t>
  </si>
  <si>
    <t>6.3.1</t>
  </si>
  <si>
    <t>6.4</t>
  </si>
  <si>
    <t>6.4.1</t>
  </si>
  <si>
    <t>5.2</t>
  </si>
  <si>
    <t>3.2</t>
  </si>
  <si>
    <t>3.2.1</t>
  </si>
  <si>
    <t>PLANILHA ORÇAMENTÁRIA</t>
  </si>
  <si>
    <t>Prefeitura Municipal de São José do Ouro</t>
  </si>
  <si>
    <t>Ulisses Bergamo de Godois</t>
  </si>
  <si>
    <t>CREA RS225874</t>
  </si>
  <si>
    <t>90843</t>
  </si>
  <si>
    <t>BDI</t>
  </si>
  <si>
    <t>Soleira 2 cm, largura 15cm assentado com argamassa colante</t>
  </si>
  <si>
    <t>Data base do orçamento:  SINAPI 11/2020 DESONERADO</t>
  </si>
  <si>
    <t>Pivotante</t>
  </si>
  <si>
    <t>101875</t>
  </si>
  <si>
    <t>3.2.2</t>
  </si>
  <si>
    <t>Peitoril 2 cm, largura 15cm assentado com argamassa colante</t>
  </si>
  <si>
    <t>Trama de madeira (ripas, caibros e terças)</t>
  </si>
  <si>
    <t>11.6</t>
  </si>
  <si>
    <t>Tesouras de madeira-6m</t>
  </si>
  <si>
    <t>un</t>
  </si>
  <si>
    <t>94213</t>
  </si>
  <si>
    <t>Telha cerâmica tipo italiana</t>
  </si>
  <si>
    <t>94228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</si>
</sst>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ourier New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4" fontId="0" fillId="0" borderId="1" xfId="2" applyFont="1" applyBorder="1"/>
    <xf numFmtId="44" fontId="0" fillId="0" borderId="4" xfId="2" applyFont="1" applyBorder="1"/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44" fontId="0" fillId="0" borderId="13" xfId="2" applyFont="1" applyBorder="1"/>
    <xf numFmtId="0" fontId="0" fillId="0" borderId="15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44" fontId="0" fillId="0" borderId="12" xfId="2" applyFont="1" applyBorder="1"/>
    <xf numFmtId="0" fontId="0" fillId="0" borderId="1" xfId="0" applyBorder="1" applyAlignment="1">
      <alignment horizontal="right"/>
    </xf>
    <xf numFmtId="0" fontId="0" fillId="0" borderId="3" xfId="0" applyFont="1" applyBorder="1" applyAlignment="1">
      <alignment horizontal="left" vertical="center"/>
    </xf>
    <xf numFmtId="0" fontId="0" fillId="0" borderId="0" xfId="0" applyFont="1"/>
    <xf numFmtId="0" fontId="0" fillId="0" borderId="12" xfId="0" applyBorder="1"/>
    <xf numFmtId="44" fontId="0" fillId="0" borderId="14" xfId="2" applyFont="1" applyBorder="1"/>
    <xf numFmtId="0" fontId="0" fillId="0" borderId="15" xfId="0" applyFont="1" applyBorder="1" applyAlignment="1">
      <alignment horizontal="left" vertical="center"/>
    </xf>
    <xf numFmtId="0" fontId="0" fillId="0" borderId="13" xfId="0" applyFont="1" applyBorder="1"/>
    <xf numFmtId="0" fontId="0" fillId="0" borderId="13" xfId="0" applyFont="1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Fill="1" applyBorder="1"/>
    <xf numFmtId="0" fontId="0" fillId="0" borderId="3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44" fontId="0" fillId="0" borderId="1" xfId="2" applyFont="1" applyFill="1" applyBorder="1"/>
    <xf numFmtId="0" fontId="0" fillId="0" borderId="0" xfId="0" applyFont="1" applyFill="1"/>
    <xf numFmtId="0" fontId="1" fillId="0" borderId="1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10" fontId="0" fillId="0" borderId="12" xfId="2" applyNumberFormat="1" applyFont="1" applyBorder="1"/>
    <xf numFmtId="10" fontId="0" fillId="0" borderId="13" xfId="2" applyNumberFormat="1" applyFont="1" applyBorder="1"/>
    <xf numFmtId="10" fontId="0" fillId="0" borderId="0" xfId="0" applyNumberFormat="1"/>
    <xf numFmtId="0" fontId="1" fillId="2" borderId="3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10" fontId="1" fillId="2" borderId="13" xfId="0" applyNumberFormat="1" applyFont="1" applyFill="1" applyBorder="1" applyAlignment="1">
      <alignment horizontal="left" vertical="center"/>
    </xf>
    <xf numFmtId="44" fontId="0" fillId="2" borderId="4" xfId="2" applyFont="1" applyFill="1" applyBorder="1"/>
    <xf numFmtId="17" fontId="0" fillId="0" borderId="14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" fillId="0" borderId="13" xfId="0" applyNumberFormat="1" applyFont="1" applyBorder="1" applyAlignment="1">
      <alignment horizontal="left" vertical="center"/>
    </xf>
    <xf numFmtId="49" fontId="0" fillId="0" borderId="13" xfId="0" applyNumberFormat="1" applyFont="1" applyBorder="1" applyAlignment="1">
      <alignment horizontal="left" vertical="center"/>
    </xf>
    <xf numFmtId="49" fontId="0" fillId="0" borderId="14" xfId="0" applyNumberFormat="1" applyFon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0" fontId="0" fillId="0" borderId="18" xfId="0" applyNumberFormat="1" applyBorder="1" applyAlignment="1">
      <alignment horizontal="right"/>
    </xf>
    <xf numFmtId="164" fontId="0" fillId="0" borderId="19" xfId="0" applyNumberFormat="1" applyBorder="1"/>
    <xf numFmtId="0" fontId="0" fillId="0" borderId="14" xfId="0" applyNumberFormat="1" applyBorder="1" applyAlignment="1">
      <alignment horizontal="left" vertical="center"/>
    </xf>
    <xf numFmtId="0" fontId="0" fillId="0" borderId="14" xfId="0" applyNumberFormat="1" applyFont="1" applyBorder="1" applyAlignment="1">
      <alignment horizontal="left" vertical="center"/>
    </xf>
    <xf numFmtId="0" fontId="0" fillId="0" borderId="13" xfId="0" applyNumberFormat="1" applyFont="1" applyBorder="1" applyAlignment="1">
      <alignment horizontal="left" vertical="center"/>
    </xf>
    <xf numFmtId="0" fontId="0" fillId="0" borderId="14" xfId="0" applyNumberFormat="1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24" xfId="0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44" fontId="0" fillId="0" borderId="13" xfId="2" applyFont="1" applyFill="1" applyBorder="1"/>
    <xf numFmtId="0" fontId="0" fillId="0" borderId="0" xfId="0" applyFill="1"/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0" fillId="0" borderId="0" xfId="0" applyBorder="1" applyAlignment="1"/>
    <xf numFmtId="164" fontId="0" fillId="0" borderId="32" xfId="0" applyNumberFormat="1" applyBorder="1"/>
    <xf numFmtId="164" fontId="0" fillId="0" borderId="0" xfId="0" applyNumberFormat="1" applyBorder="1" applyAlignment="1">
      <alignment horizontal="right"/>
    </xf>
    <xf numFmtId="0" fontId="0" fillId="0" borderId="1" xfId="0" applyFill="1" applyBorder="1"/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10" fontId="0" fillId="0" borderId="24" xfId="0" applyNumberFormat="1" applyBorder="1" applyAlignment="1">
      <alignment horizontal="left" vertical="center"/>
    </xf>
    <xf numFmtId="10" fontId="0" fillId="0" borderId="25" xfId="0" applyNumberForma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</cellXfs>
  <cellStyles count="3">
    <cellStyle name="Mo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1"/>
  <sheetViews>
    <sheetView tabSelected="1" zoomScale="70" zoomScaleNormal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L85" sqref="L85"/>
    </sheetView>
  </sheetViews>
  <sheetFormatPr defaultColWidth="60" defaultRowHeight="15" outlineLevelRow="1" x14ac:dyDescent="0.25"/>
  <cols>
    <col min="1" max="1" width="7.28515625" style="2" bestFit="1" customWidth="1"/>
    <col min="2" max="2" width="18.7109375" style="2" bestFit="1" customWidth="1"/>
    <col min="3" max="3" width="14.140625" style="56" customWidth="1"/>
    <col min="4" max="4" width="11.85546875" style="2" customWidth="1"/>
    <col min="5" max="5" width="21.7109375" customWidth="1"/>
    <col min="6" max="6" width="5.5703125" style="1" bestFit="1" customWidth="1"/>
    <col min="7" max="7" width="7.7109375" bestFit="1" customWidth="1"/>
    <col min="8" max="8" width="14.28515625" style="75" bestFit="1" customWidth="1"/>
    <col min="9" max="9" width="14.5703125" bestFit="1" customWidth="1"/>
    <col min="10" max="10" width="12.7109375" style="75" bestFit="1" customWidth="1"/>
    <col min="11" max="11" width="15.85546875" bestFit="1" customWidth="1"/>
    <col min="12" max="12" width="14.42578125" customWidth="1"/>
    <col min="13" max="13" width="8.42578125" style="44" customWidth="1"/>
    <col min="14" max="14" width="15.7109375" customWidth="1"/>
    <col min="15" max="15" width="5.85546875" customWidth="1"/>
    <col min="16" max="16" width="11.85546875" customWidth="1"/>
    <col min="17" max="17" width="13.28515625" customWidth="1"/>
  </cols>
  <sheetData>
    <row r="1" spans="1:14" ht="15.75" thickBot="1" x14ac:dyDescent="0.3">
      <c r="A1" s="66"/>
      <c r="B1" s="82" t="s">
        <v>134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4"/>
    </row>
    <row r="2" spans="1:14" x14ac:dyDescent="0.25">
      <c r="A2" s="67"/>
      <c r="B2" s="103" t="s">
        <v>10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5"/>
    </row>
    <row r="3" spans="1:14" x14ac:dyDescent="0.25">
      <c r="A3" s="67"/>
      <c r="B3" s="106" t="s">
        <v>95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8"/>
    </row>
    <row r="4" spans="1:14" x14ac:dyDescent="0.25">
      <c r="A4" s="67"/>
      <c r="B4" s="106" t="s">
        <v>96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8"/>
    </row>
    <row r="5" spans="1:14" x14ac:dyDescent="0.25">
      <c r="A5" s="67"/>
      <c r="B5" s="106" t="s">
        <v>97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8"/>
    </row>
    <row r="6" spans="1:14" ht="15.75" thickBot="1" x14ac:dyDescent="0.3">
      <c r="A6" s="68"/>
      <c r="B6" s="111" t="s">
        <v>141</v>
      </c>
      <c r="C6" s="112"/>
      <c r="D6" s="112"/>
      <c r="E6" s="112"/>
      <c r="F6" s="112"/>
      <c r="G6" s="71" t="s">
        <v>139</v>
      </c>
      <c r="H6" s="109">
        <v>0.3</v>
      </c>
      <c r="I6" s="109"/>
      <c r="J6" s="109"/>
      <c r="K6" s="109"/>
      <c r="L6" s="109"/>
      <c r="M6" s="109"/>
      <c r="N6" s="110"/>
    </row>
    <row r="7" spans="1:14" x14ac:dyDescent="0.25">
      <c r="A7" s="90" t="s">
        <v>11</v>
      </c>
      <c r="B7" s="92" t="s">
        <v>70</v>
      </c>
      <c r="C7" s="96" t="s">
        <v>71</v>
      </c>
      <c r="D7" s="92" t="s">
        <v>72</v>
      </c>
      <c r="E7" s="92" t="s">
        <v>45</v>
      </c>
      <c r="F7" s="94" t="s">
        <v>47</v>
      </c>
      <c r="G7" s="92" t="s">
        <v>48</v>
      </c>
      <c r="H7" s="102" t="s">
        <v>13</v>
      </c>
      <c r="I7" s="102"/>
      <c r="J7" s="102" t="s">
        <v>12</v>
      </c>
      <c r="K7" s="102" t="s">
        <v>13</v>
      </c>
      <c r="L7" s="94" t="s">
        <v>78</v>
      </c>
      <c r="M7" s="98" t="s">
        <v>73</v>
      </c>
      <c r="N7" s="100" t="s">
        <v>14</v>
      </c>
    </row>
    <row r="8" spans="1:14" s="1" customFormat="1" ht="15.75" thickBot="1" x14ac:dyDescent="0.3">
      <c r="A8" s="91"/>
      <c r="B8" s="93"/>
      <c r="C8" s="97"/>
      <c r="D8" s="93"/>
      <c r="E8" s="93"/>
      <c r="F8" s="95"/>
      <c r="G8" s="93"/>
      <c r="H8" s="72" t="s">
        <v>49</v>
      </c>
      <c r="I8" s="14" t="s">
        <v>74</v>
      </c>
      <c r="J8" s="72" t="s">
        <v>49</v>
      </c>
      <c r="K8" s="14" t="s">
        <v>74</v>
      </c>
      <c r="L8" s="95"/>
      <c r="M8" s="99"/>
      <c r="N8" s="101"/>
    </row>
    <row r="9" spans="1:14" x14ac:dyDescent="0.25">
      <c r="A9" s="45">
        <v>1</v>
      </c>
      <c r="B9" s="76" t="s">
        <v>20</v>
      </c>
      <c r="C9" s="77"/>
      <c r="D9" s="77"/>
      <c r="E9" s="77"/>
      <c r="F9" s="77"/>
      <c r="G9" s="77"/>
      <c r="H9" s="77"/>
      <c r="I9" s="48">
        <f>SUM(I10:I12)</f>
        <v>102.2186</v>
      </c>
      <c r="J9" s="77"/>
      <c r="K9" s="48">
        <f>SUM(K10:K12)</f>
        <v>736.37940000000003</v>
      </c>
      <c r="L9" s="46" t="s">
        <v>61</v>
      </c>
      <c r="M9" s="47"/>
      <c r="N9" s="48">
        <f>SUM(N10:N12)</f>
        <v>1090.1799999999998</v>
      </c>
    </row>
    <row r="10" spans="1:14" outlineLevel="1" x14ac:dyDescent="0.25">
      <c r="A10" s="13" t="s">
        <v>3</v>
      </c>
      <c r="B10" s="38"/>
      <c r="C10" s="52"/>
      <c r="D10" s="38"/>
      <c r="E10" s="17" t="s">
        <v>18</v>
      </c>
      <c r="F10" s="18"/>
      <c r="G10" s="18"/>
      <c r="H10" s="73"/>
      <c r="I10" s="18"/>
      <c r="J10" s="73"/>
      <c r="K10" s="19"/>
      <c r="L10" s="18"/>
      <c r="M10" s="42"/>
      <c r="N10" s="6"/>
    </row>
    <row r="11" spans="1:14" outlineLevel="1" x14ac:dyDescent="0.25">
      <c r="A11" s="37" t="s">
        <v>109</v>
      </c>
      <c r="B11" s="39" t="s">
        <v>75</v>
      </c>
      <c r="C11" s="59">
        <v>92761</v>
      </c>
      <c r="D11" s="49">
        <v>44136</v>
      </c>
      <c r="E11" s="3" t="s">
        <v>62</v>
      </c>
      <c r="F11" s="4" t="s">
        <v>22</v>
      </c>
      <c r="G11" s="3">
        <v>44.8</v>
      </c>
      <c r="H11" s="33">
        <v>1.43</v>
      </c>
      <c r="I11" s="5">
        <f>G11*H11</f>
        <v>64.063999999999993</v>
      </c>
      <c r="J11" s="33">
        <v>10.65</v>
      </c>
      <c r="K11" s="5">
        <f>J11*G11</f>
        <v>477.12</v>
      </c>
      <c r="L11" s="20">
        <f t="shared" ref="L11:L12" si="0">J11+H11</f>
        <v>12.08</v>
      </c>
      <c r="M11" s="42">
        <f>H6</f>
        <v>0.3</v>
      </c>
      <c r="N11" s="6">
        <f>ROUND((K11+I11)*(1+M11),2)</f>
        <v>703.54</v>
      </c>
    </row>
    <row r="12" spans="1:14" outlineLevel="1" x14ac:dyDescent="0.25">
      <c r="A12" s="37" t="s">
        <v>108</v>
      </c>
      <c r="B12" s="39" t="s">
        <v>75</v>
      </c>
      <c r="C12" s="59">
        <v>94965</v>
      </c>
      <c r="D12" s="49">
        <v>44136</v>
      </c>
      <c r="E12" s="3" t="s">
        <v>16</v>
      </c>
      <c r="F12" s="4" t="s">
        <v>19</v>
      </c>
      <c r="G12" s="3">
        <v>0.82</v>
      </c>
      <c r="H12" s="33">
        <v>46.53</v>
      </c>
      <c r="I12" s="5">
        <f>G12*H12</f>
        <v>38.154600000000002</v>
      </c>
      <c r="J12" s="33">
        <v>316.17</v>
      </c>
      <c r="K12" s="5">
        <f>J12*G12</f>
        <v>259.25939999999997</v>
      </c>
      <c r="L12" s="20">
        <f t="shared" si="0"/>
        <v>362.70000000000005</v>
      </c>
      <c r="M12" s="42">
        <f>H6</f>
        <v>0.3</v>
      </c>
      <c r="N12" s="6">
        <f>ROUND((K12+I12)*(1+M12),2)</f>
        <v>386.64</v>
      </c>
    </row>
    <row r="13" spans="1:14" s="8" customFormat="1" outlineLevel="1" x14ac:dyDescent="0.25">
      <c r="A13" s="12"/>
      <c r="B13" s="40"/>
      <c r="C13" s="51"/>
      <c r="D13" s="40"/>
      <c r="E13" s="9"/>
      <c r="F13" s="10"/>
      <c r="G13" s="9"/>
      <c r="H13" s="74"/>
      <c r="I13" s="11"/>
      <c r="J13" s="74"/>
      <c r="K13" s="11"/>
      <c r="L13" s="11"/>
      <c r="M13" s="42"/>
      <c r="N13" s="6"/>
    </row>
    <row r="14" spans="1:14" x14ac:dyDescent="0.25">
      <c r="A14" s="45">
        <v>2</v>
      </c>
      <c r="B14" s="76" t="s">
        <v>21</v>
      </c>
      <c r="C14" s="77"/>
      <c r="D14" s="77"/>
      <c r="E14" s="77"/>
      <c r="F14" s="77"/>
      <c r="G14" s="77"/>
      <c r="H14" s="77"/>
      <c r="I14" s="48">
        <f>SUM(I15:I18)</f>
        <v>1893.6480000000001</v>
      </c>
      <c r="J14" s="77"/>
      <c r="K14" s="48">
        <f>SUM(K15:K18)</f>
        <v>14589.575700000001</v>
      </c>
      <c r="L14" s="46" t="s">
        <v>61</v>
      </c>
      <c r="M14" s="47"/>
      <c r="N14" s="48">
        <f>SUM(N15:N18)</f>
        <v>21428.19</v>
      </c>
    </row>
    <row r="15" spans="1:14" outlineLevel="1" x14ac:dyDescent="0.25">
      <c r="A15" s="13" t="s">
        <v>50</v>
      </c>
      <c r="B15" s="38"/>
      <c r="C15" s="52"/>
      <c r="D15" s="38"/>
      <c r="E15" s="17" t="s">
        <v>76</v>
      </c>
      <c r="F15" s="18"/>
      <c r="G15" s="18"/>
      <c r="H15" s="73"/>
      <c r="I15" s="18"/>
      <c r="J15" s="73"/>
      <c r="K15" s="19"/>
      <c r="L15" s="18"/>
      <c r="M15" s="42"/>
      <c r="N15" s="6"/>
    </row>
    <row r="16" spans="1:14" outlineLevel="1" x14ac:dyDescent="0.25">
      <c r="A16" s="36" t="s">
        <v>110</v>
      </c>
      <c r="B16" s="39" t="s">
        <v>75</v>
      </c>
      <c r="C16" s="59">
        <v>92269</v>
      </c>
      <c r="D16" s="49">
        <v>44136</v>
      </c>
      <c r="E16" s="3" t="s">
        <v>15</v>
      </c>
      <c r="F16" s="4" t="s">
        <v>1</v>
      </c>
      <c r="G16" s="3">
        <v>79.39</v>
      </c>
      <c r="H16" s="33">
        <v>14</v>
      </c>
      <c r="I16" s="5">
        <f>G16*H16</f>
        <v>1111.46</v>
      </c>
      <c r="J16" s="33">
        <v>112.23</v>
      </c>
      <c r="K16" s="5">
        <f>J16*G16</f>
        <v>8909.9397000000008</v>
      </c>
      <c r="L16" s="20">
        <f>J16+H16</f>
        <v>126.23</v>
      </c>
      <c r="M16" s="42">
        <f>H6</f>
        <v>0.3</v>
      </c>
      <c r="N16" s="6">
        <f>ROUND((K16+I16)*(1+M16),2)</f>
        <v>13027.82</v>
      </c>
    </row>
    <row r="17" spans="1:14" outlineLevel="1" x14ac:dyDescent="0.25">
      <c r="A17" s="37" t="s">
        <v>107</v>
      </c>
      <c r="B17" s="39" t="s">
        <v>75</v>
      </c>
      <c r="C17" s="59">
        <v>92761</v>
      </c>
      <c r="D17" s="49">
        <v>44136</v>
      </c>
      <c r="E17" s="3" t="s">
        <v>66</v>
      </c>
      <c r="F17" s="4" t="s">
        <v>22</v>
      </c>
      <c r="G17" s="3">
        <v>390.8</v>
      </c>
      <c r="H17" s="33">
        <v>1.43</v>
      </c>
      <c r="I17" s="5">
        <f>G17*H17</f>
        <v>558.84399999999994</v>
      </c>
      <c r="J17" s="33">
        <v>10.65</v>
      </c>
      <c r="K17" s="5">
        <f>J17*G17</f>
        <v>4162.0200000000004</v>
      </c>
      <c r="L17" s="20">
        <f t="shared" ref="L17:L18" si="1">J17+H17</f>
        <v>12.08</v>
      </c>
      <c r="M17" s="42">
        <f>H6</f>
        <v>0.3</v>
      </c>
      <c r="N17" s="6">
        <f t="shared" ref="N17:N18" si="2">ROUND((K17+I17)*(1+M17),2)</f>
        <v>6137.12</v>
      </c>
    </row>
    <row r="18" spans="1:14" outlineLevel="1" x14ac:dyDescent="0.25">
      <c r="A18" s="37" t="s">
        <v>51</v>
      </c>
      <c r="B18" s="39" t="s">
        <v>75</v>
      </c>
      <c r="C18" s="59">
        <v>94965</v>
      </c>
      <c r="D18" s="49">
        <v>44136</v>
      </c>
      <c r="E18" s="3" t="s">
        <v>16</v>
      </c>
      <c r="F18" s="4" t="s">
        <v>19</v>
      </c>
      <c r="G18" s="3">
        <v>4.8</v>
      </c>
      <c r="H18" s="33">
        <v>46.53</v>
      </c>
      <c r="I18" s="5">
        <f>G18*H18</f>
        <v>223.34399999999999</v>
      </c>
      <c r="J18" s="33">
        <v>316.17</v>
      </c>
      <c r="K18" s="5">
        <f>J18*G18</f>
        <v>1517.616</v>
      </c>
      <c r="L18" s="20">
        <f t="shared" si="1"/>
        <v>362.70000000000005</v>
      </c>
      <c r="M18" s="42">
        <f>H6</f>
        <v>0.3</v>
      </c>
      <c r="N18" s="6">
        <f t="shared" si="2"/>
        <v>2263.25</v>
      </c>
    </row>
    <row r="19" spans="1:14" s="29" customFormat="1" outlineLevel="1" x14ac:dyDescent="0.25">
      <c r="A19" s="26"/>
      <c r="B19" s="41"/>
      <c r="C19" s="53"/>
      <c r="D19" s="41"/>
      <c r="E19" s="27"/>
      <c r="F19" s="28"/>
      <c r="G19" s="27"/>
      <c r="H19" s="74"/>
      <c r="I19" s="11"/>
      <c r="J19" s="74"/>
      <c r="K19" s="11"/>
      <c r="L19" s="11"/>
      <c r="M19" s="42"/>
      <c r="N19" s="6"/>
    </row>
    <row r="20" spans="1:14" x14ac:dyDescent="0.25">
      <c r="A20" s="45">
        <v>3</v>
      </c>
      <c r="B20" s="76" t="s">
        <v>25</v>
      </c>
      <c r="C20" s="77"/>
      <c r="D20" s="77"/>
      <c r="E20" s="77"/>
      <c r="F20" s="77"/>
      <c r="G20" s="77"/>
      <c r="H20" s="77"/>
      <c r="I20" s="48">
        <f>SUM(I21:I26)</f>
        <v>565.01559999999995</v>
      </c>
      <c r="J20" s="77"/>
      <c r="K20" s="48">
        <f>SUM(K21:K26)</f>
        <v>3460.8991999999998</v>
      </c>
      <c r="L20" s="46" t="s">
        <v>61</v>
      </c>
      <c r="M20" s="47"/>
      <c r="N20" s="48">
        <f>SUM(N21:N26)</f>
        <v>5233.7</v>
      </c>
    </row>
    <row r="21" spans="1:14" outlineLevel="1" x14ac:dyDescent="0.25">
      <c r="A21" s="13" t="s">
        <v>52</v>
      </c>
      <c r="B21" s="38"/>
      <c r="C21" s="52"/>
      <c r="D21" s="38"/>
      <c r="E21" s="87" t="s">
        <v>26</v>
      </c>
      <c r="F21" s="88"/>
      <c r="G21" s="88"/>
      <c r="H21" s="88"/>
      <c r="I21" s="88"/>
      <c r="J21" s="88"/>
      <c r="K21" s="89"/>
      <c r="L21" s="35"/>
      <c r="M21" s="42"/>
      <c r="N21" s="6"/>
    </row>
    <row r="22" spans="1:14" outlineLevel="1" x14ac:dyDescent="0.25">
      <c r="A22" s="36" t="s">
        <v>53</v>
      </c>
      <c r="B22" s="39" t="s">
        <v>75</v>
      </c>
      <c r="C22" s="59">
        <v>87623</v>
      </c>
      <c r="D22" s="49">
        <v>44136</v>
      </c>
      <c r="E22" s="3" t="s">
        <v>27</v>
      </c>
      <c r="F22" s="4" t="s">
        <v>1</v>
      </c>
      <c r="G22" s="3">
        <v>24.04</v>
      </c>
      <c r="H22" s="33">
        <v>7.49</v>
      </c>
      <c r="I22" s="5">
        <f>G22*H22</f>
        <v>180.05959999999999</v>
      </c>
      <c r="J22" s="33">
        <v>43.1</v>
      </c>
      <c r="K22" s="5">
        <f>J22*G22</f>
        <v>1036.124</v>
      </c>
      <c r="L22" s="20">
        <f>J22+H22</f>
        <v>50.59</v>
      </c>
      <c r="M22" s="42">
        <f>H6</f>
        <v>0.3</v>
      </c>
      <c r="N22" s="6">
        <f>ROUND((K22+I22)*(1+M22),2)</f>
        <v>1581.04</v>
      </c>
    </row>
    <row r="23" spans="1:14" outlineLevel="1" x14ac:dyDescent="0.25">
      <c r="A23" s="36" t="s">
        <v>54</v>
      </c>
      <c r="B23" s="39" t="s">
        <v>75</v>
      </c>
      <c r="C23" s="59">
        <v>87262</v>
      </c>
      <c r="D23" s="49">
        <v>44136</v>
      </c>
      <c r="E23" s="3" t="s">
        <v>93</v>
      </c>
      <c r="F23" s="4" t="s">
        <v>1</v>
      </c>
      <c r="G23" s="3">
        <v>24.04</v>
      </c>
      <c r="H23" s="33">
        <v>12.84</v>
      </c>
      <c r="I23" s="5">
        <f>G23*H23</f>
        <v>308.67359999999996</v>
      </c>
      <c r="J23" s="33">
        <v>81.39</v>
      </c>
      <c r="K23" s="5">
        <f>J23*G23</f>
        <v>1956.6155999999999</v>
      </c>
      <c r="L23" s="20">
        <f t="shared" ref="L23:L26" si="3">J23+H23</f>
        <v>94.23</v>
      </c>
      <c r="M23" s="42">
        <f>H6</f>
        <v>0.3</v>
      </c>
      <c r="N23" s="6">
        <f t="shared" ref="N23:N26" si="4">ROUND((K23+I23)*(1+M23),2)</f>
        <v>2944.88</v>
      </c>
    </row>
    <row r="24" spans="1:14" outlineLevel="1" x14ac:dyDescent="0.25">
      <c r="A24" s="36" t="s">
        <v>55</v>
      </c>
      <c r="B24" s="39" t="s">
        <v>75</v>
      </c>
      <c r="C24" s="59">
        <v>88650</v>
      </c>
      <c r="D24" s="49">
        <v>44136</v>
      </c>
      <c r="E24" s="3" t="s">
        <v>94</v>
      </c>
      <c r="F24" s="4" t="s">
        <v>2</v>
      </c>
      <c r="G24" s="3">
        <v>21.08</v>
      </c>
      <c r="H24" s="33">
        <v>1.53</v>
      </c>
      <c r="I24" s="5">
        <f>G24*H24</f>
        <v>32.252399999999994</v>
      </c>
      <c r="J24" s="33">
        <v>8.07</v>
      </c>
      <c r="K24" s="5">
        <f>J24*G24</f>
        <v>170.1156</v>
      </c>
      <c r="L24" s="20">
        <f t="shared" si="3"/>
        <v>9.6</v>
      </c>
      <c r="M24" s="42">
        <f>H6</f>
        <v>0.3</v>
      </c>
      <c r="N24" s="6">
        <f t="shared" si="4"/>
        <v>263.08</v>
      </c>
    </row>
    <row r="25" spans="1:14" outlineLevel="1" x14ac:dyDescent="0.25">
      <c r="A25" s="13" t="s">
        <v>132</v>
      </c>
      <c r="B25" s="39"/>
      <c r="C25" s="52"/>
      <c r="D25" s="49"/>
      <c r="E25" s="87" t="s">
        <v>28</v>
      </c>
      <c r="F25" s="88"/>
      <c r="G25" s="88"/>
      <c r="H25" s="88"/>
      <c r="I25" s="88"/>
      <c r="J25" s="88"/>
      <c r="K25" s="89"/>
      <c r="L25" s="20"/>
      <c r="M25" s="42"/>
      <c r="N25" s="6"/>
    </row>
    <row r="26" spans="1:14" outlineLevel="1" x14ac:dyDescent="0.25">
      <c r="A26" s="36" t="s">
        <v>133</v>
      </c>
      <c r="B26" s="39" t="s">
        <v>75</v>
      </c>
      <c r="C26" s="59">
        <v>98689</v>
      </c>
      <c r="D26" s="49">
        <v>44136</v>
      </c>
      <c r="E26" s="3" t="s">
        <v>140</v>
      </c>
      <c r="F26" s="4" t="s">
        <v>2</v>
      </c>
      <c r="G26" s="81">
        <v>3.4</v>
      </c>
      <c r="H26" s="33">
        <v>12.95</v>
      </c>
      <c r="I26" s="5">
        <f>G26*H26</f>
        <v>44.029999999999994</v>
      </c>
      <c r="J26" s="33">
        <v>87.66</v>
      </c>
      <c r="K26" s="5">
        <f>J26*G26</f>
        <v>298.04399999999998</v>
      </c>
      <c r="L26" s="20">
        <f t="shared" si="3"/>
        <v>100.61</v>
      </c>
      <c r="M26" s="42">
        <f>H6</f>
        <v>0.3</v>
      </c>
      <c r="N26" s="6">
        <f t="shared" si="4"/>
        <v>444.7</v>
      </c>
    </row>
    <row r="27" spans="1:14" outlineLevel="1" x14ac:dyDescent="0.25">
      <c r="A27" s="37" t="s">
        <v>144</v>
      </c>
      <c r="B27" s="63" t="s">
        <v>75</v>
      </c>
      <c r="C27" s="59">
        <v>101965</v>
      </c>
      <c r="D27" s="49">
        <v>44136</v>
      </c>
      <c r="E27" s="3" t="s">
        <v>145</v>
      </c>
      <c r="F27" s="4" t="s">
        <v>2</v>
      </c>
      <c r="G27" s="81">
        <v>8.6999999999999993</v>
      </c>
      <c r="H27" s="33">
        <v>17.329999999999998</v>
      </c>
      <c r="I27" s="5">
        <f>G27*H27</f>
        <v>150.77099999999999</v>
      </c>
      <c r="J27" s="33">
        <v>79.430000000000007</v>
      </c>
      <c r="K27" s="5">
        <f>J27*G27</f>
        <v>691.04100000000005</v>
      </c>
      <c r="L27" s="20">
        <f t="shared" ref="L27" si="5">J27+H27</f>
        <v>96.76</v>
      </c>
      <c r="M27" s="42">
        <f>H6</f>
        <v>0.3</v>
      </c>
      <c r="N27" s="6">
        <f t="shared" ref="N27" si="6">ROUND((K27+I27)*(1+M27),2)</f>
        <v>1094.3599999999999</v>
      </c>
    </row>
    <row r="28" spans="1:14" outlineLevel="1" x14ac:dyDescent="0.25">
      <c r="A28" s="36"/>
      <c r="B28" s="40"/>
      <c r="C28" s="51"/>
      <c r="D28" s="40"/>
      <c r="E28" s="24"/>
      <c r="F28" s="10"/>
      <c r="G28" s="9"/>
      <c r="H28" s="74"/>
      <c r="I28" s="11"/>
      <c r="J28" s="74"/>
      <c r="K28" s="25"/>
      <c r="L28" s="11"/>
      <c r="M28" s="42"/>
      <c r="N28" s="6"/>
    </row>
    <row r="29" spans="1:14" x14ac:dyDescent="0.25">
      <c r="A29" s="45">
        <v>4</v>
      </c>
      <c r="B29" s="76" t="s">
        <v>23</v>
      </c>
      <c r="C29" s="77"/>
      <c r="D29" s="77"/>
      <c r="E29" s="77"/>
      <c r="F29" s="77"/>
      <c r="G29" s="77"/>
      <c r="H29" s="77"/>
      <c r="I29" s="48">
        <f>SUM(I30:I31)</f>
        <v>810.3836</v>
      </c>
      <c r="J29" s="77"/>
      <c r="K29" s="48">
        <f>SUM(K30:K31)</f>
        <v>1125.1556</v>
      </c>
      <c r="L29" s="46" t="s">
        <v>61</v>
      </c>
      <c r="M29" s="47"/>
      <c r="N29" s="48">
        <f>SUM(N30:N31)</f>
        <v>2516.1999999999998</v>
      </c>
    </row>
    <row r="30" spans="1:14" outlineLevel="1" x14ac:dyDescent="0.25">
      <c r="A30" s="13" t="s">
        <v>4</v>
      </c>
      <c r="B30" s="38"/>
      <c r="C30" s="52"/>
      <c r="D30" s="38"/>
      <c r="E30" s="17" t="s">
        <v>24</v>
      </c>
      <c r="F30" s="18"/>
      <c r="G30" s="18"/>
      <c r="H30" s="73"/>
      <c r="I30" s="18"/>
      <c r="J30" s="73"/>
      <c r="K30" s="19"/>
      <c r="L30" s="18"/>
      <c r="M30" s="42"/>
      <c r="N30" s="6"/>
    </row>
    <row r="31" spans="1:14" outlineLevel="1" x14ac:dyDescent="0.25">
      <c r="A31" s="36" t="s">
        <v>17</v>
      </c>
      <c r="B31" s="39" t="s">
        <v>75</v>
      </c>
      <c r="C31" s="59">
        <v>87521</v>
      </c>
      <c r="D31" s="49">
        <v>44136</v>
      </c>
      <c r="E31" s="3" t="s">
        <v>67</v>
      </c>
      <c r="F31" s="4" t="s">
        <v>1</v>
      </c>
      <c r="G31" s="21">
        <v>30.86</v>
      </c>
      <c r="H31" s="33">
        <v>26.26</v>
      </c>
      <c r="I31" s="5">
        <f>G31*H31</f>
        <v>810.3836</v>
      </c>
      <c r="J31" s="33">
        <v>36.46</v>
      </c>
      <c r="K31" s="5">
        <f>J31*G31</f>
        <v>1125.1556</v>
      </c>
      <c r="L31" s="20">
        <f>J31+H31</f>
        <v>62.72</v>
      </c>
      <c r="M31" s="42">
        <f>H6</f>
        <v>0.3</v>
      </c>
      <c r="N31" s="6">
        <f>ROUND((K31+I31)*(1+M31),2)</f>
        <v>2516.1999999999998</v>
      </c>
    </row>
    <row r="32" spans="1:14" s="8" customFormat="1" outlineLevel="1" x14ac:dyDescent="0.25">
      <c r="A32" s="12"/>
      <c r="B32" s="40"/>
      <c r="C32" s="51"/>
      <c r="D32" s="40"/>
      <c r="E32" s="9"/>
      <c r="F32" s="10"/>
      <c r="G32" s="9"/>
      <c r="H32" s="74"/>
      <c r="I32" s="11"/>
      <c r="J32" s="74"/>
      <c r="K32" s="11"/>
      <c r="L32" s="11"/>
      <c r="M32" s="43"/>
      <c r="N32" s="6"/>
    </row>
    <row r="33" spans="1:14" x14ac:dyDescent="0.25">
      <c r="A33" s="45">
        <v>5</v>
      </c>
      <c r="B33" s="76" t="s">
        <v>29</v>
      </c>
      <c r="C33" s="77"/>
      <c r="D33" s="77"/>
      <c r="E33" s="77"/>
      <c r="F33" s="77"/>
      <c r="G33" s="77"/>
      <c r="H33" s="77"/>
      <c r="I33" s="48">
        <f>SUM(I34:I35)</f>
        <v>919.01080000000002</v>
      </c>
      <c r="J33" s="77"/>
      <c r="K33" s="48">
        <f>SUM(K34:K35)</f>
        <v>1072.6936000000001</v>
      </c>
      <c r="L33" s="46" t="s">
        <v>61</v>
      </c>
      <c r="M33" s="47"/>
      <c r="N33" s="48">
        <f>SUM(N34:N35)</f>
        <v>2589.2200000000003</v>
      </c>
    </row>
    <row r="34" spans="1:14" outlineLevel="1" x14ac:dyDescent="0.25">
      <c r="A34" s="36" t="s">
        <v>5</v>
      </c>
      <c r="B34" s="39" t="s">
        <v>75</v>
      </c>
      <c r="C34" s="59">
        <v>87905</v>
      </c>
      <c r="D34" s="49">
        <v>44136</v>
      </c>
      <c r="E34" s="3" t="s">
        <v>30</v>
      </c>
      <c r="F34" s="4" t="s">
        <v>1</v>
      </c>
      <c r="G34" s="16">
        <v>61.72</v>
      </c>
      <c r="H34" s="33">
        <v>3.9</v>
      </c>
      <c r="I34" s="5">
        <f t="shared" ref="I34:I35" si="7">G34*H34</f>
        <v>240.708</v>
      </c>
      <c r="J34" s="33">
        <v>2.54</v>
      </c>
      <c r="K34" s="5">
        <f t="shared" ref="K34:K35" si="8">J34*G34</f>
        <v>156.7688</v>
      </c>
      <c r="L34" s="20">
        <f>J34+H34</f>
        <v>6.4399999999999995</v>
      </c>
      <c r="M34" s="42">
        <f>H6</f>
        <v>0.3</v>
      </c>
      <c r="N34" s="6">
        <f>ROUND((K34+I34)*(1+M34),2)</f>
        <v>516.72</v>
      </c>
    </row>
    <row r="35" spans="1:14" outlineLevel="1" x14ac:dyDescent="0.25">
      <c r="A35" s="37" t="s">
        <v>131</v>
      </c>
      <c r="B35" s="39" t="s">
        <v>75</v>
      </c>
      <c r="C35" s="59">
        <v>87529</v>
      </c>
      <c r="D35" s="49">
        <v>44136</v>
      </c>
      <c r="E35" s="3" t="s">
        <v>31</v>
      </c>
      <c r="F35" s="4" t="s">
        <v>1</v>
      </c>
      <c r="G35" s="16">
        <v>61.72</v>
      </c>
      <c r="H35" s="33">
        <v>10.99</v>
      </c>
      <c r="I35" s="5">
        <f t="shared" si="7"/>
        <v>678.30280000000005</v>
      </c>
      <c r="J35" s="33">
        <v>14.84</v>
      </c>
      <c r="K35" s="5">
        <f t="shared" si="8"/>
        <v>915.9248</v>
      </c>
      <c r="L35" s="20">
        <f t="shared" ref="L35" si="9">J35+H35</f>
        <v>25.83</v>
      </c>
      <c r="M35" s="42">
        <f>H6</f>
        <v>0.3</v>
      </c>
      <c r="N35" s="6">
        <f t="shared" ref="N35" si="10">ROUND((K35+I35)*(1+M35),2)</f>
        <v>2072.5</v>
      </c>
    </row>
    <row r="36" spans="1:14" s="8" customFormat="1" outlineLevel="1" x14ac:dyDescent="0.25">
      <c r="A36" s="12"/>
      <c r="B36" s="40"/>
      <c r="C36" s="51"/>
      <c r="D36" s="40"/>
      <c r="E36" s="9"/>
      <c r="F36" s="10"/>
      <c r="G36" s="9"/>
      <c r="H36" s="74"/>
      <c r="I36" s="11"/>
      <c r="J36" s="74"/>
      <c r="K36" s="11"/>
      <c r="L36" s="11"/>
      <c r="M36" s="43"/>
      <c r="N36" s="6"/>
    </row>
    <row r="37" spans="1:14" x14ac:dyDescent="0.25">
      <c r="A37" s="45">
        <v>6</v>
      </c>
      <c r="B37" s="76" t="s">
        <v>32</v>
      </c>
      <c r="C37" s="77"/>
      <c r="D37" s="77"/>
      <c r="E37" s="77"/>
      <c r="F37" s="77"/>
      <c r="G37" s="77"/>
      <c r="H37" s="77"/>
      <c r="I37" s="48">
        <f>SUM(I38:I43)</f>
        <v>372.41500000000002</v>
      </c>
      <c r="J37" s="77"/>
      <c r="K37" s="48">
        <f>SUM(K38:K43)</f>
        <v>4417.8083999999999</v>
      </c>
      <c r="L37" s="46" t="s">
        <v>61</v>
      </c>
      <c r="M37" s="47"/>
      <c r="N37" s="48">
        <f>SUM(N38:N43)</f>
        <v>6227.29</v>
      </c>
    </row>
    <row r="38" spans="1:14" s="23" customFormat="1" outlineLevel="1" x14ac:dyDescent="0.25">
      <c r="A38" s="13" t="s">
        <v>56</v>
      </c>
      <c r="B38" s="38"/>
      <c r="C38" s="52"/>
      <c r="D38" s="38"/>
      <c r="E38" s="87" t="s">
        <v>103</v>
      </c>
      <c r="F38" s="88"/>
      <c r="G38" s="88"/>
      <c r="H38" s="88"/>
      <c r="I38" s="88"/>
      <c r="J38" s="88"/>
      <c r="K38" s="89"/>
      <c r="L38" s="20"/>
      <c r="M38" s="42"/>
      <c r="N38" s="6"/>
    </row>
    <row r="39" spans="1:14" s="23" customFormat="1" outlineLevel="1" x14ac:dyDescent="0.25">
      <c r="A39" s="22" t="s">
        <v>126</v>
      </c>
      <c r="B39" s="39" t="s">
        <v>75</v>
      </c>
      <c r="C39" s="60">
        <v>72120</v>
      </c>
      <c r="D39" s="49">
        <v>44136</v>
      </c>
      <c r="E39" s="16" t="s">
        <v>101</v>
      </c>
      <c r="F39" s="4" t="s">
        <v>1</v>
      </c>
      <c r="G39" s="16">
        <v>14.88</v>
      </c>
      <c r="H39" s="33">
        <v>12.25</v>
      </c>
      <c r="I39" s="5">
        <f>G39*H39</f>
        <v>182.28</v>
      </c>
      <c r="J39" s="33">
        <v>204.24</v>
      </c>
      <c r="K39" s="5">
        <f>J39*G39</f>
        <v>3039.0912000000003</v>
      </c>
      <c r="L39" s="20">
        <f t="shared" ref="L39:L43" si="11">J39+H39</f>
        <v>216.49</v>
      </c>
      <c r="M39" s="42">
        <f>H6</f>
        <v>0.3</v>
      </c>
      <c r="N39" s="6">
        <f t="shared" ref="N39:N43" si="12">ROUND((K39+I39)*(1+M39),2)</f>
        <v>4187.78</v>
      </c>
    </row>
    <row r="40" spans="1:14" s="23" customFormat="1" outlineLevel="1" x14ac:dyDescent="0.25">
      <c r="A40" s="13" t="s">
        <v>127</v>
      </c>
      <c r="B40" s="38"/>
      <c r="C40" s="52"/>
      <c r="D40" s="38"/>
      <c r="E40" s="87" t="s">
        <v>102</v>
      </c>
      <c r="F40" s="88"/>
      <c r="G40" s="88"/>
      <c r="H40" s="88"/>
      <c r="I40" s="88"/>
      <c r="J40" s="88"/>
      <c r="K40" s="89"/>
      <c r="L40" s="20"/>
      <c r="M40" s="42"/>
      <c r="N40" s="6"/>
    </row>
    <row r="41" spans="1:14" s="23" customFormat="1" outlineLevel="1" x14ac:dyDescent="0.25">
      <c r="A41" s="22" t="s">
        <v>128</v>
      </c>
      <c r="B41" s="39" t="s">
        <v>75</v>
      </c>
      <c r="C41" s="60">
        <v>72120</v>
      </c>
      <c r="D41" s="49">
        <v>44136</v>
      </c>
      <c r="E41" s="16" t="s">
        <v>142</v>
      </c>
      <c r="F41" s="4" t="s">
        <v>1</v>
      </c>
      <c r="G41" s="16">
        <v>3.78</v>
      </c>
      <c r="H41" s="33">
        <v>12.25</v>
      </c>
      <c r="I41" s="5">
        <f>G41*H41</f>
        <v>46.305</v>
      </c>
      <c r="J41" s="33">
        <v>204.24</v>
      </c>
      <c r="K41" s="5">
        <f>J41*G41</f>
        <v>772.02719999999999</v>
      </c>
      <c r="L41" s="20">
        <f t="shared" si="11"/>
        <v>216.49</v>
      </c>
      <c r="M41" s="42">
        <f>H6</f>
        <v>0.3</v>
      </c>
      <c r="N41" s="6">
        <f t="shared" si="12"/>
        <v>1063.83</v>
      </c>
    </row>
    <row r="42" spans="1:14" s="23" customFormat="1" outlineLevel="1" x14ac:dyDescent="0.25">
      <c r="A42" s="13" t="s">
        <v>129</v>
      </c>
      <c r="B42" s="38"/>
      <c r="C42" s="52"/>
      <c r="D42" s="38"/>
      <c r="E42" s="87" t="s">
        <v>33</v>
      </c>
      <c r="F42" s="88"/>
      <c r="G42" s="88"/>
      <c r="H42" s="88"/>
      <c r="I42" s="88"/>
      <c r="J42" s="88"/>
      <c r="K42" s="89"/>
      <c r="L42" s="20"/>
      <c r="M42" s="42"/>
      <c r="N42" s="6"/>
    </row>
    <row r="43" spans="1:14" outlineLevel="1" x14ac:dyDescent="0.25">
      <c r="A43" s="36" t="s">
        <v>130</v>
      </c>
      <c r="B43" s="39" t="s">
        <v>75</v>
      </c>
      <c r="C43" s="50" t="s">
        <v>138</v>
      </c>
      <c r="D43" s="49">
        <v>44136</v>
      </c>
      <c r="E43" s="3" t="s">
        <v>100</v>
      </c>
      <c r="F43" s="15" t="s">
        <v>0</v>
      </c>
      <c r="G43" s="3">
        <v>1</v>
      </c>
      <c r="H43" s="33">
        <v>143.83000000000001</v>
      </c>
      <c r="I43" s="5">
        <f>G43*H43</f>
        <v>143.83000000000001</v>
      </c>
      <c r="J43" s="33">
        <v>606.69000000000005</v>
      </c>
      <c r="K43" s="5">
        <f>J43*G43</f>
        <v>606.69000000000005</v>
      </c>
      <c r="L43" s="20">
        <f t="shared" si="11"/>
        <v>750.5200000000001</v>
      </c>
      <c r="M43" s="42">
        <f>H6</f>
        <v>0.3</v>
      </c>
      <c r="N43" s="6">
        <f t="shared" si="12"/>
        <v>975.68</v>
      </c>
    </row>
    <row r="44" spans="1:14" s="29" customFormat="1" outlineLevel="1" x14ac:dyDescent="0.25">
      <c r="A44" s="26"/>
      <c r="B44" s="41"/>
      <c r="C44" s="53"/>
      <c r="D44" s="41"/>
      <c r="E44" s="27"/>
      <c r="F44" s="28"/>
      <c r="G44" s="27"/>
      <c r="H44" s="74"/>
      <c r="I44" s="11"/>
      <c r="J44" s="74"/>
      <c r="K44" s="11"/>
      <c r="L44" s="11"/>
      <c r="M44" s="42"/>
      <c r="N44" s="6"/>
    </row>
    <row r="45" spans="1:14" x14ac:dyDescent="0.25">
      <c r="A45" s="45">
        <v>7</v>
      </c>
      <c r="B45" s="76" t="s">
        <v>92</v>
      </c>
      <c r="C45" s="77"/>
      <c r="D45" s="77"/>
      <c r="E45" s="77"/>
      <c r="F45" s="77"/>
      <c r="G45" s="77"/>
      <c r="H45" s="77"/>
      <c r="I45" s="48">
        <f>SUM(I46:I57)</f>
        <v>757.2600000000001</v>
      </c>
      <c r="J45" s="77"/>
      <c r="K45" s="48">
        <f>SUM(K46:K57)</f>
        <v>2424</v>
      </c>
      <c r="L45" s="46" t="s">
        <v>61</v>
      </c>
      <c r="M45" s="64"/>
      <c r="N45" s="48">
        <f>SUM(N46:N57)</f>
        <v>4135.6499999999996</v>
      </c>
    </row>
    <row r="46" spans="1:14" s="23" customFormat="1" outlineLevel="1" x14ac:dyDescent="0.25">
      <c r="A46" s="13" t="s">
        <v>6</v>
      </c>
      <c r="B46" s="38"/>
      <c r="C46" s="52"/>
      <c r="D46" s="38"/>
      <c r="E46" s="87" t="s">
        <v>34</v>
      </c>
      <c r="F46" s="88"/>
      <c r="G46" s="88"/>
      <c r="H46" s="88"/>
      <c r="I46" s="88"/>
      <c r="J46" s="88"/>
      <c r="K46" s="89"/>
      <c r="L46" s="35"/>
      <c r="M46" s="42"/>
      <c r="N46" s="6"/>
    </row>
    <row r="47" spans="1:14" s="23" customFormat="1" outlineLevel="1" x14ac:dyDescent="0.25">
      <c r="A47" s="22" t="s">
        <v>119</v>
      </c>
      <c r="B47" s="39" t="s">
        <v>75</v>
      </c>
      <c r="C47" s="60">
        <v>91835</v>
      </c>
      <c r="D47" s="49">
        <v>44136</v>
      </c>
      <c r="E47" s="16" t="s">
        <v>89</v>
      </c>
      <c r="F47" s="15" t="s">
        <v>2</v>
      </c>
      <c r="G47" s="16">
        <v>40</v>
      </c>
      <c r="H47" s="33">
        <v>2.96</v>
      </c>
      <c r="I47" s="5">
        <f>G47*H47</f>
        <v>118.4</v>
      </c>
      <c r="J47" s="33">
        <v>4.93</v>
      </c>
      <c r="K47" s="5">
        <f>J47*G47</f>
        <v>197.2</v>
      </c>
      <c r="L47" s="20">
        <f>J47+H47</f>
        <v>7.89</v>
      </c>
      <c r="M47" s="42">
        <f>H6</f>
        <v>0.3</v>
      </c>
      <c r="N47" s="6">
        <f>ROUND((K47+I47)*(1+M47),2)</f>
        <v>410.28</v>
      </c>
    </row>
    <row r="48" spans="1:14" s="23" customFormat="1" outlineLevel="1" x14ac:dyDescent="0.25">
      <c r="A48" s="22" t="s">
        <v>43</v>
      </c>
      <c r="B48" s="39" t="s">
        <v>75</v>
      </c>
      <c r="C48" s="60">
        <v>91855</v>
      </c>
      <c r="D48" s="49">
        <v>44136</v>
      </c>
      <c r="E48" s="16" t="s">
        <v>46</v>
      </c>
      <c r="F48" s="15" t="s">
        <v>2</v>
      </c>
      <c r="G48" s="16">
        <v>25</v>
      </c>
      <c r="H48" s="33">
        <v>2.96</v>
      </c>
      <c r="I48" s="5">
        <f>G48*H48</f>
        <v>74</v>
      </c>
      <c r="J48" s="33">
        <v>4.93</v>
      </c>
      <c r="K48" s="5">
        <f>J48*G48</f>
        <v>123.25</v>
      </c>
      <c r="L48" s="20">
        <f t="shared" ref="L48:L53" si="13">J48+H48</f>
        <v>7.89</v>
      </c>
      <c r="M48" s="42">
        <f>H6</f>
        <v>0.3</v>
      </c>
      <c r="N48" s="6">
        <f t="shared" ref="N48:N56" si="14">ROUND((K48+I48)*(1+M48),2)</f>
        <v>256.43</v>
      </c>
    </row>
    <row r="49" spans="1:18" s="23" customFormat="1" outlineLevel="1" x14ac:dyDescent="0.25">
      <c r="A49" s="13" t="s">
        <v>7</v>
      </c>
      <c r="B49" s="38"/>
      <c r="C49" s="52"/>
      <c r="D49" s="38"/>
      <c r="E49" s="87" t="s">
        <v>35</v>
      </c>
      <c r="F49" s="88"/>
      <c r="G49" s="88"/>
      <c r="H49" s="88"/>
      <c r="I49" s="88"/>
      <c r="J49" s="88"/>
      <c r="K49" s="89"/>
      <c r="L49" s="20"/>
      <c r="M49" s="42"/>
      <c r="N49" s="6"/>
    </row>
    <row r="50" spans="1:18" s="34" customFormat="1" outlineLevel="1" x14ac:dyDescent="0.25">
      <c r="A50" s="31" t="s">
        <v>44</v>
      </c>
      <c r="B50" s="39" t="s">
        <v>75</v>
      </c>
      <c r="C50" s="62">
        <v>97589</v>
      </c>
      <c r="D50" s="49">
        <v>44136</v>
      </c>
      <c r="E50" s="30" t="s">
        <v>86</v>
      </c>
      <c r="F50" s="32" t="s">
        <v>0</v>
      </c>
      <c r="G50" s="30">
        <v>4</v>
      </c>
      <c r="H50" s="33">
        <v>10.91</v>
      </c>
      <c r="I50" s="33">
        <f>G50*H50</f>
        <v>43.64</v>
      </c>
      <c r="J50" s="33">
        <v>24.12</v>
      </c>
      <c r="K50" s="33">
        <f>J50*G50</f>
        <v>96.48</v>
      </c>
      <c r="L50" s="20">
        <f t="shared" si="13"/>
        <v>35.03</v>
      </c>
      <c r="M50" s="42">
        <f>$H$6</f>
        <v>0.3</v>
      </c>
      <c r="N50" s="6">
        <f t="shared" si="14"/>
        <v>182.16</v>
      </c>
    </row>
    <row r="51" spans="1:18" s="23" customFormat="1" outlineLevel="1" x14ac:dyDescent="0.25">
      <c r="A51" s="31" t="s">
        <v>68</v>
      </c>
      <c r="B51" s="39" t="s">
        <v>75</v>
      </c>
      <c r="C51" s="54" t="s">
        <v>143</v>
      </c>
      <c r="D51" s="49">
        <v>44136</v>
      </c>
      <c r="E51" s="16" t="s">
        <v>9</v>
      </c>
      <c r="F51" s="32" t="s">
        <v>0</v>
      </c>
      <c r="G51" s="16">
        <v>1</v>
      </c>
      <c r="H51" s="33">
        <v>14.36</v>
      </c>
      <c r="I51" s="5">
        <f>G51*H51</f>
        <v>14.36</v>
      </c>
      <c r="J51" s="33">
        <v>295.39999999999998</v>
      </c>
      <c r="K51" s="5">
        <f>J51*G51</f>
        <v>295.39999999999998</v>
      </c>
      <c r="L51" s="20">
        <f t="shared" si="13"/>
        <v>309.76</v>
      </c>
      <c r="M51" s="42">
        <f t="shared" ref="M51:M57" si="15">$H$6</f>
        <v>0.3</v>
      </c>
      <c r="N51" s="6">
        <f t="shared" si="14"/>
        <v>402.69</v>
      </c>
    </row>
    <row r="52" spans="1:18" s="23" customFormat="1" outlineLevel="1" x14ac:dyDescent="0.25">
      <c r="A52" s="31" t="s">
        <v>120</v>
      </c>
      <c r="B52" s="39" t="s">
        <v>75</v>
      </c>
      <c r="C52" s="60">
        <v>91955</v>
      </c>
      <c r="D52" s="49">
        <v>44136</v>
      </c>
      <c r="E52" s="16" t="s">
        <v>88</v>
      </c>
      <c r="F52" s="32" t="s">
        <v>0</v>
      </c>
      <c r="G52" s="16">
        <v>5</v>
      </c>
      <c r="H52" s="33">
        <v>10.23</v>
      </c>
      <c r="I52" s="5">
        <f>G52*H52</f>
        <v>51.150000000000006</v>
      </c>
      <c r="J52" s="33">
        <v>17.57</v>
      </c>
      <c r="K52" s="5">
        <f>J52*G52</f>
        <v>87.85</v>
      </c>
      <c r="L52" s="20">
        <f t="shared" si="13"/>
        <v>27.8</v>
      </c>
      <c r="M52" s="42">
        <f t="shared" si="15"/>
        <v>0.3</v>
      </c>
      <c r="N52" s="6">
        <f t="shared" si="14"/>
        <v>180.7</v>
      </c>
    </row>
    <row r="53" spans="1:18" s="23" customFormat="1" outlineLevel="1" x14ac:dyDescent="0.25">
      <c r="A53" s="31" t="s">
        <v>121</v>
      </c>
      <c r="B53" s="39" t="s">
        <v>75</v>
      </c>
      <c r="C53" s="60">
        <v>93654</v>
      </c>
      <c r="D53" s="49">
        <v>44136</v>
      </c>
      <c r="E53" s="16" t="s">
        <v>36</v>
      </c>
      <c r="F53" s="32" t="s">
        <v>0</v>
      </c>
      <c r="G53" s="16">
        <v>2</v>
      </c>
      <c r="H53" s="33">
        <v>1.26</v>
      </c>
      <c r="I53" s="5">
        <f>G53*H53</f>
        <v>2.52</v>
      </c>
      <c r="J53" s="33">
        <v>10.59</v>
      </c>
      <c r="K53" s="5">
        <f>J53*G53</f>
        <v>21.18</v>
      </c>
      <c r="L53" s="20">
        <f t="shared" si="13"/>
        <v>11.85</v>
      </c>
      <c r="M53" s="42">
        <f t="shared" si="15"/>
        <v>0.3</v>
      </c>
      <c r="N53" s="6">
        <f t="shared" si="14"/>
        <v>30.81</v>
      </c>
    </row>
    <row r="54" spans="1:18" s="23" customFormat="1" outlineLevel="1" x14ac:dyDescent="0.25">
      <c r="A54" s="31" t="s">
        <v>122</v>
      </c>
      <c r="B54" s="39" t="s">
        <v>75</v>
      </c>
      <c r="C54" s="60">
        <v>91926</v>
      </c>
      <c r="D54" s="49">
        <v>44136</v>
      </c>
      <c r="E54" s="16" t="s">
        <v>90</v>
      </c>
      <c r="F54" s="32" t="s">
        <v>2</v>
      </c>
      <c r="G54" s="16">
        <v>60</v>
      </c>
      <c r="H54" s="33">
        <v>0.8</v>
      </c>
      <c r="I54" s="5">
        <f t="shared" ref="I54:I55" si="16">G54*H54</f>
        <v>48</v>
      </c>
      <c r="J54" s="33">
        <v>2.04</v>
      </c>
      <c r="K54" s="5">
        <f t="shared" ref="K54:K55" si="17">J54*G54</f>
        <v>122.4</v>
      </c>
      <c r="L54" s="20">
        <f t="shared" ref="L54:L55" si="18">J54+H54</f>
        <v>2.84</v>
      </c>
      <c r="M54" s="42">
        <f t="shared" si="15"/>
        <v>0.3</v>
      </c>
      <c r="N54" s="6">
        <f t="shared" si="14"/>
        <v>221.52</v>
      </c>
    </row>
    <row r="55" spans="1:18" s="23" customFormat="1" outlineLevel="1" x14ac:dyDescent="0.25">
      <c r="A55" s="31" t="s">
        <v>123</v>
      </c>
      <c r="B55" s="39" t="s">
        <v>75</v>
      </c>
      <c r="C55" s="60">
        <v>91927</v>
      </c>
      <c r="D55" s="49">
        <v>44136</v>
      </c>
      <c r="E55" s="16" t="s">
        <v>91</v>
      </c>
      <c r="F55" s="32" t="s">
        <v>2</v>
      </c>
      <c r="G55" s="16">
        <v>20</v>
      </c>
      <c r="H55" s="33">
        <v>0.8</v>
      </c>
      <c r="I55" s="5">
        <f t="shared" si="16"/>
        <v>16</v>
      </c>
      <c r="J55" s="33">
        <v>2.9</v>
      </c>
      <c r="K55" s="5">
        <f t="shared" si="17"/>
        <v>58</v>
      </c>
      <c r="L55" s="20">
        <f t="shared" si="18"/>
        <v>3.7</v>
      </c>
      <c r="M55" s="42">
        <f t="shared" si="15"/>
        <v>0.3</v>
      </c>
      <c r="N55" s="6">
        <f t="shared" si="14"/>
        <v>96.2</v>
      </c>
    </row>
    <row r="56" spans="1:18" s="23" customFormat="1" outlineLevel="1" x14ac:dyDescent="0.25">
      <c r="A56" s="31" t="s">
        <v>124</v>
      </c>
      <c r="B56" s="39" t="s">
        <v>75</v>
      </c>
      <c r="C56" s="60">
        <v>91930</v>
      </c>
      <c r="D56" s="49">
        <v>44136</v>
      </c>
      <c r="E56" s="16" t="s">
        <v>106</v>
      </c>
      <c r="F56" s="32" t="s">
        <v>2</v>
      </c>
      <c r="G56" s="16">
        <v>197</v>
      </c>
      <c r="H56" s="33">
        <v>1.39</v>
      </c>
      <c r="I56" s="5">
        <f t="shared" ref="I56" si="19">G56*H56</f>
        <v>273.83</v>
      </c>
      <c r="J56" s="33">
        <v>4.88</v>
      </c>
      <c r="K56" s="5">
        <f t="shared" ref="K56" si="20">J56*G56</f>
        <v>961.36</v>
      </c>
      <c r="L56" s="20">
        <f t="shared" ref="L56" si="21">J56+H56</f>
        <v>6.27</v>
      </c>
      <c r="M56" s="42">
        <f t="shared" si="15"/>
        <v>0.3</v>
      </c>
      <c r="N56" s="6">
        <f t="shared" si="14"/>
        <v>1605.75</v>
      </c>
    </row>
    <row r="57" spans="1:18" s="23" customFormat="1" outlineLevel="1" x14ac:dyDescent="0.25">
      <c r="A57" s="31" t="s">
        <v>125</v>
      </c>
      <c r="B57" s="63" t="s">
        <v>75</v>
      </c>
      <c r="C57" s="60">
        <v>91932</v>
      </c>
      <c r="D57" s="49">
        <v>44136</v>
      </c>
      <c r="E57" s="16" t="s">
        <v>99</v>
      </c>
      <c r="F57" s="32" t="s">
        <v>2</v>
      </c>
      <c r="G57" s="16">
        <v>56</v>
      </c>
      <c r="H57" s="33">
        <v>2.06</v>
      </c>
      <c r="I57" s="5">
        <f t="shared" ref="I57" si="22">G57*H57</f>
        <v>115.36</v>
      </c>
      <c r="J57" s="33">
        <v>8.23</v>
      </c>
      <c r="K57" s="5">
        <f t="shared" ref="K57" si="23">J57*G57</f>
        <v>460.88</v>
      </c>
      <c r="L57" s="20">
        <f t="shared" ref="L57" si="24">J57+H57</f>
        <v>10.290000000000001</v>
      </c>
      <c r="M57" s="42">
        <f t="shared" si="15"/>
        <v>0.3</v>
      </c>
      <c r="N57" s="6">
        <f t="shared" ref="N57" si="25">ROUND((K57+I57)*(1+M57),2)</f>
        <v>749.11</v>
      </c>
    </row>
    <row r="58" spans="1:18" s="29" customFormat="1" outlineLevel="1" x14ac:dyDescent="0.25">
      <c r="A58" s="26"/>
      <c r="B58" s="41"/>
      <c r="C58" s="53"/>
      <c r="D58" s="41"/>
      <c r="E58" s="27"/>
      <c r="F58" s="28"/>
      <c r="G58" s="27"/>
      <c r="H58" s="74"/>
      <c r="I58" s="11"/>
      <c r="J58" s="74"/>
      <c r="K58" s="11"/>
      <c r="L58" s="11"/>
      <c r="M58" s="42"/>
      <c r="N58" s="6"/>
    </row>
    <row r="59" spans="1:18" x14ac:dyDescent="0.25">
      <c r="A59" s="45">
        <v>8</v>
      </c>
      <c r="B59" s="76" t="s">
        <v>85</v>
      </c>
      <c r="C59" s="77"/>
      <c r="D59" s="77"/>
      <c r="E59" s="77"/>
      <c r="F59" s="77"/>
      <c r="G59" s="77"/>
      <c r="H59" s="77"/>
      <c r="I59" s="48">
        <f>(SUM(I60:I62))</f>
        <v>156.72999999999999</v>
      </c>
      <c r="J59" s="77"/>
      <c r="K59" s="48">
        <f>(SUM(K60:K62))</f>
        <v>238.01999999999998</v>
      </c>
      <c r="L59" s="46" t="s">
        <v>61</v>
      </c>
      <c r="M59" s="64"/>
      <c r="N59" s="48">
        <f>(SUM(N60:N62))</f>
        <v>513.18000000000006</v>
      </c>
      <c r="P59" s="8"/>
      <c r="Q59" s="8"/>
      <c r="R59" s="8"/>
    </row>
    <row r="60" spans="1:18" s="23" customFormat="1" outlineLevel="1" x14ac:dyDescent="0.25">
      <c r="A60" s="13" t="s">
        <v>57</v>
      </c>
      <c r="B60" s="38"/>
      <c r="C60" s="52"/>
      <c r="D60" s="38"/>
      <c r="E60" s="87" t="s">
        <v>98</v>
      </c>
      <c r="F60" s="88"/>
      <c r="G60" s="88"/>
      <c r="H60" s="88"/>
      <c r="I60" s="88"/>
      <c r="J60" s="88"/>
      <c r="K60" s="89"/>
      <c r="L60" s="35"/>
      <c r="M60" s="42"/>
      <c r="N60" s="6"/>
      <c r="P60" s="29"/>
      <c r="Q60" s="29"/>
      <c r="R60" s="29"/>
    </row>
    <row r="61" spans="1:18" s="23" customFormat="1" outlineLevel="1" x14ac:dyDescent="0.25">
      <c r="A61" s="22" t="s">
        <v>58</v>
      </c>
      <c r="B61" s="39" t="s">
        <v>75</v>
      </c>
      <c r="C61" s="60">
        <v>89714</v>
      </c>
      <c r="D61" s="49">
        <v>44136</v>
      </c>
      <c r="E61" s="16" t="s">
        <v>65</v>
      </c>
      <c r="F61" s="15" t="s">
        <v>2</v>
      </c>
      <c r="G61" s="16">
        <v>7</v>
      </c>
      <c r="H61" s="33">
        <v>18.04</v>
      </c>
      <c r="I61" s="5">
        <f>G61*H61</f>
        <v>126.28</v>
      </c>
      <c r="J61" s="33">
        <v>25.11</v>
      </c>
      <c r="K61" s="5">
        <f t="shared" ref="K61:K62" si="26">J61*G61</f>
        <v>175.76999999999998</v>
      </c>
      <c r="L61" s="20">
        <f t="shared" ref="L61:L62" si="27">J61+H61</f>
        <v>43.15</v>
      </c>
      <c r="M61" s="42">
        <f>$H$6</f>
        <v>0.3</v>
      </c>
      <c r="N61" s="6">
        <f t="shared" ref="N61:N62" si="28">ROUND((K61+I61)*(1+M61),2)</f>
        <v>392.67</v>
      </c>
      <c r="P61" s="65"/>
      <c r="Q61" s="65"/>
      <c r="R61" s="29"/>
    </row>
    <row r="62" spans="1:18" s="23" customFormat="1" outlineLevel="1" x14ac:dyDescent="0.25">
      <c r="A62" s="22" t="s">
        <v>59</v>
      </c>
      <c r="B62" s="39" t="s">
        <v>75</v>
      </c>
      <c r="C62" s="60">
        <v>89746</v>
      </c>
      <c r="D62" s="49">
        <v>44136</v>
      </c>
      <c r="E62" s="16" t="s">
        <v>64</v>
      </c>
      <c r="F62" s="15" t="s">
        <v>0</v>
      </c>
      <c r="G62" s="16">
        <v>5</v>
      </c>
      <c r="H62" s="33">
        <v>6.09</v>
      </c>
      <c r="I62" s="5">
        <f t="shared" ref="I62" si="29">G62*H62</f>
        <v>30.45</v>
      </c>
      <c r="J62" s="33">
        <v>12.45</v>
      </c>
      <c r="K62" s="5">
        <f t="shared" si="26"/>
        <v>62.25</v>
      </c>
      <c r="L62" s="20">
        <f t="shared" si="27"/>
        <v>18.54</v>
      </c>
      <c r="M62" s="42">
        <f>$H$6</f>
        <v>0.3</v>
      </c>
      <c r="N62" s="6">
        <f t="shared" si="28"/>
        <v>120.51</v>
      </c>
      <c r="P62" s="29"/>
      <c r="Q62" s="29"/>
      <c r="R62" s="29"/>
    </row>
    <row r="63" spans="1:18" s="29" customFormat="1" outlineLevel="1" x14ac:dyDescent="0.25">
      <c r="A63" s="26"/>
      <c r="B63" s="41"/>
      <c r="C63" s="53"/>
      <c r="D63" s="41"/>
      <c r="E63" s="27"/>
      <c r="F63" s="28"/>
      <c r="G63" s="27"/>
      <c r="H63" s="74"/>
      <c r="I63" s="11"/>
      <c r="J63" s="74"/>
      <c r="K63" s="11"/>
      <c r="L63" s="11"/>
      <c r="M63" s="42"/>
      <c r="N63" s="6"/>
    </row>
    <row r="64" spans="1:18" x14ac:dyDescent="0.25">
      <c r="A64" s="45">
        <v>9</v>
      </c>
      <c r="B64" s="76" t="s">
        <v>37</v>
      </c>
      <c r="C64" s="77"/>
      <c r="D64" s="77"/>
      <c r="E64" s="77"/>
      <c r="F64" s="77"/>
      <c r="G64" s="77"/>
      <c r="H64" s="77"/>
      <c r="I64" s="48">
        <f>SUM(I65:I68)</f>
        <v>545.60480000000007</v>
      </c>
      <c r="J64" s="77"/>
      <c r="K64" s="48">
        <f>SUM(K65:K68)</f>
        <v>1711.4956</v>
      </c>
      <c r="L64" s="46" t="s">
        <v>61</v>
      </c>
      <c r="M64" s="64"/>
      <c r="N64" s="48">
        <f>SUM(N65:N68)</f>
        <v>2934.23</v>
      </c>
      <c r="P64" s="8"/>
      <c r="Q64" s="8"/>
      <c r="R64" s="8"/>
    </row>
    <row r="65" spans="1:18" s="23" customFormat="1" outlineLevel="1" x14ac:dyDescent="0.25">
      <c r="A65" s="22" t="s">
        <v>8</v>
      </c>
      <c r="B65" s="39" t="s">
        <v>75</v>
      </c>
      <c r="C65" s="60">
        <v>88411</v>
      </c>
      <c r="D65" s="49">
        <v>44136</v>
      </c>
      <c r="E65" s="16" t="s">
        <v>38</v>
      </c>
      <c r="F65" s="15" t="s">
        <v>1</v>
      </c>
      <c r="G65" s="16">
        <v>61.72</v>
      </c>
      <c r="H65" s="33">
        <v>0.8</v>
      </c>
      <c r="I65" s="5">
        <f>G65*H65</f>
        <v>49.376000000000005</v>
      </c>
      <c r="J65" s="33">
        <v>1.26</v>
      </c>
      <c r="K65" s="5">
        <f>J65*G65</f>
        <v>77.767200000000003</v>
      </c>
      <c r="L65" s="20">
        <f>J65+H65</f>
        <v>2.06</v>
      </c>
      <c r="M65" s="42">
        <f>$H$6</f>
        <v>0.3</v>
      </c>
      <c r="N65" s="6">
        <f>ROUND((K65+I65)*(1+M65),2)</f>
        <v>165.29</v>
      </c>
      <c r="P65" s="29"/>
      <c r="Q65" s="29"/>
      <c r="R65" s="29"/>
    </row>
    <row r="66" spans="1:18" s="23" customFormat="1" outlineLevel="1" x14ac:dyDescent="0.25">
      <c r="A66" s="22" t="s">
        <v>116</v>
      </c>
      <c r="B66" s="39" t="s">
        <v>75</v>
      </c>
      <c r="C66" s="60">
        <v>88426</v>
      </c>
      <c r="D66" s="49">
        <v>44136</v>
      </c>
      <c r="E66" s="16" t="s">
        <v>82</v>
      </c>
      <c r="F66" s="15" t="s">
        <v>1</v>
      </c>
      <c r="G66" s="16">
        <v>61.72</v>
      </c>
      <c r="H66" s="33">
        <v>2.06</v>
      </c>
      <c r="I66" s="5">
        <f>G66*H66</f>
        <v>127.14320000000001</v>
      </c>
      <c r="J66" s="33">
        <v>14.73</v>
      </c>
      <c r="K66" s="5">
        <f>J66*G66</f>
        <v>909.13559999999995</v>
      </c>
      <c r="L66" s="20">
        <f t="shared" ref="L66:L68" si="30">J66+H66</f>
        <v>16.79</v>
      </c>
      <c r="M66" s="42">
        <f t="shared" ref="M66:M68" si="31">$H$6</f>
        <v>0.3</v>
      </c>
      <c r="N66" s="6">
        <f t="shared" ref="N66:N68" si="32">ROUND((K66+I66)*(1+M66),2)</f>
        <v>1347.16</v>
      </c>
    </row>
    <row r="67" spans="1:18" s="23" customFormat="1" outlineLevel="1" x14ac:dyDescent="0.25">
      <c r="A67" s="22" t="s">
        <v>117</v>
      </c>
      <c r="B67" s="39" t="s">
        <v>75</v>
      </c>
      <c r="C67" s="60">
        <v>96130</v>
      </c>
      <c r="D67" s="49">
        <v>44136</v>
      </c>
      <c r="E67" s="16" t="s">
        <v>83</v>
      </c>
      <c r="F67" s="15" t="s">
        <v>1</v>
      </c>
      <c r="G67" s="16">
        <v>30.86</v>
      </c>
      <c r="H67" s="33">
        <v>7.24</v>
      </c>
      <c r="I67" s="5">
        <f>G67*H67</f>
        <v>223.4264</v>
      </c>
      <c r="J67" s="33">
        <v>8.36</v>
      </c>
      <c r="K67" s="5">
        <f>J67*G67</f>
        <v>257.9896</v>
      </c>
      <c r="L67" s="20">
        <f t="shared" si="30"/>
        <v>15.6</v>
      </c>
      <c r="M67" s="42">
        <f t="shared" si="31"/>
        <v>0.3</v>
      </c>
      <c r="N67" s="6">
        <f t="shared" si="32"/>
        <v>625.84</v>
      </c>
    </row>
    <row r="68" spans="1:18" s="23" customFormat="1" outlineLevel="1" x14ac:dyDescent="0.25">
      <c r="A68" s="22" t="s">
        <v>118</v>
      </c>
      <c r="B68" s="39" t="s">
        <v>75</v>
      </c>
      <c r="C68" s="60">
        <v>88487</v>
      </c>
      <c r="D68" s="49">
        <v>44136</v>
      </c>
      <c r="E68" s="16" t="s">
        <v>84</v>
      </c>
      <c r="F68" s="15" t="s">
        <v>1</v>
      </c>
      <c r="G68" s="16">
        <v>61.72</v>
      </c>
      <c r="H68" s="33">
        <v>2.36</v>
      </c>
      <c r="I68" s="5">
        <f>G68*H68</f>
        <v>145.6592</v>
      </c>
      <c r="J68" s="33">
        <v>7.56</v>
      </c>
      <c r="K68" s="5">
        <f>J68*G68</f>
        <v>466.60319999999996</v>
      </c>
      <c r="L68" s="20">
        <f t="shared" si="30"/>
        <v>9.92</v>
      </c>
      <c r="M68" s="42">
        <f t="shared" si="31"/>
        <v>0.3</v>
      </c>
      <c r="N68" s="6">
        <f t="shared" si="32"/>
        <v>795.94</v>
      </c>
    </row>
    <row r="69" spans="1:18" s="29" customFormat="1" outlineLevel="1" x14ac:dyDescent="0.25">
      <c r="A69" s="26"/>
      <c r="B69" s="41"/>
      <c r="C69" s="53"/>
      <c r="D69" s="41"/>
      <c r="E69" s="27"/>
      <c r="F69" s="28"/>
      <c r="G69" s="27"/>
      <c r="H69" s="74"/>
      <c r="I69" s="11"/>
      <c r="J69" s="74"/>
      <c r="K69" s="11"/>
      <c r="L69" s="11"/>
      <c r="M69" s="42"/>
      <c r="N69" s="6"/>
    </row>
    <row r="70" spans="1:18" x14ac:dyDescent="0.25">
      <c r="A70" s="45">
        <v>10</v>
      </c>
      <c r="B70" s="76" t="s">
        <v>39</v>
      </c>
      <c r="C70" s="77"/>
      <c r="D70" s="77"/>
      <c r="E70" s="77"/>
      <c r="F70" s="77"/>
      <c r="G70" s="77"/>
      <c r="H70" s="77"/>
      <c r="I70" s="48">
        <f>SUM(I71:I72)</f>
        <v>249.69079999999997</v>
      </c>
      <c r="J70" s="77"/>
      <c r="K70" s="48">
        <f>SUM(K71:K72)</f>
        <v>1087.454</v>
      </c>
      <c r="L70" s="46" t="s">
        <v>61</v>
      </c>
      <c r="M70" s="64"/>
      <c r="N70" s="48">
        <f>SUM(N71:N72)</f>
        <v>1738.29</v>
      </c>
    </row>
    <row r="71" spans="1:18" s="23" customFormat="1" outlineLevel="1" x14ac:dyDescent="0.25">
      <c r="A71" s="26" t="s">
        <v>60</v>
      </c>
      <c r="B71" s="39" t="s">
        <v>75</v>
      </c>
      <c r="C71" s="61">
        <v>96111</v>
      </c>
      <c r="D71" s="49">
        <v>44136</v>
      </c>
      <c r="E71" s="27" t="s">
        <v>69</v>
      </c>
      <c r="F71" s="15" t="s">
        <v>1</v>
      </c>
      <c r="G71" s="27">
        <v>24.04</v>
      </c>
      <c r="H71" s="74">
        <v>7.97</v>
      </c>
      <c r="I71" s="5">
        <f>G71*H71</f>
        <v>191.59879999999998</v>
      </c>
      <c r="J71" s="74">
        <v>38.15</v>
      </c>
      <c r="K71" s="5">
        <f>J71*G71</f>
        <v>917.12599999999998</v>
      </c>
      <c r="L71" s="20">
        <f>J71+H71</f>
        <v>46.12</v>
      </c>
      <c r="M71" s="42">
        <f>$H$6</f>
        <v>0.3</v>
      </c>
      <c r="N71" s="6">
        <f>ROUND((K71+I71)*(1+M71),2)</f>
        <v>1441.34</v>
      </c>
    </row>
    <row r="72" spans="1:18" s="23" customFormat="1" outlineLevel="1" x14ac:dyDescent="0.25">
      <c r="A72" s="26" t="s">
        <v>115</v>
      </c>
      <c r="B72" s="39" t="s">
        <v>75</v>
      </c>
      <c r="C72" s="61">
        <v>96121</v>
      </c>
      <c r="D72" s="49">
        <v>44136</v>
      </c>
      <c r="E72" s="27" t="s">
        <v>81</v>
      </c>
      <c r="F72" s="15" t="s">
        <v>1</v>
      </c>
      <c r="G72" s="27">
        <v>28.2</v>
      </c>
      <c r="H72" s="74">
        <v>2.06</v>
      </c>
      <c r="I72" s="5">
        <f>G72*H72</f>
        <v>58.091999999999999</v>
      </c>
      <c r="J72" s="74">
        <v>6.04</v>
      </c>
      <c r="K72" s="5">
        <f>J72*G72</f>
        <v>170.328</v>
      </c>
      <c r="L72" s="20">
        <f>J72+H72</f>
        <v>8.1</v>
      </c>
      <c r="M72" s="42">
        <f>$H$6</f>
        <v>0.3</v>
      </c>
      <c r="N72" s="6">
        <f>ROUND((K72+I72)*(1+M72),2)</f>
        <v>296.95</v>
      </c>
    </row>
    <row r="73" spans="1:18" s="29" customFormat="1" outlineLevel="1" x14ac:dyDescent="0.25">
      <c r="A73" s="26"/>
      <c r="B73" s="41"/>
      <c r="C73" s="53"/>
      <c r="D73" s="41"/>
      <c r="E73" s="27"/>
      <c r="F73" s="28"/>
      <c r="G73" s="27"/>
      <c r="H73" s="74"/>
      <c r="I73" s="11"/>
      <c r="J73" s="74"/>
      <c r="K73" s="11"/>
      <c r="L73" s="11"/>
      <c r="M73" s="42"/>
      <c r="N73" s="6"/>
    </row>
    <row r="74" spans="1:18" s="29" customFormat="1" outlineLevel="1" x14ac:dyDescent="0.25">
      <c r="A74" s="26"/>
      <c r="B74" s="41"/>
      <c r="C74" s="53"/>
      <c r="D74" s="41"/>
      <c r="E74" s="27"/>
      <c r="F74" s="28"/>
      <c r="G74" s="27"/>
      <c r="H74" s="74"/>
      <c r="I74" s="11"/>
      <c r="J74" s="74"/>
      <c r="K74" s="11"/>
      <c r="L74" s="11"/>
      <c r="M74" s="42"/>
      <c r="N74" s="6"/>
    </row>
    <row r="75" spans="1:18" x14ac:dyDescent="0.25">
      <c r="A75" s="45">
        <v>11</v>
      </c>
      <c r="B75" s="76" t="s">
        <v>40</v>
      </c>
      <c r="C75" s="77"/>
      <c r="D75" s="77"/>
      <c r="E75" s="77"/>
      <c r="F75" s="77"/>
      <c r="G75" s="77"/>
      <c r="H75" s="77"/>
      <c r="I75" s="48">
        <f>SUM(I76:I81)</f>
        <v>988.48350000000005</v>
      </c>
      <c r="J75" s="77"/>
      <c r="K75" s="48">
        <f>SUM(K76:K81)</f>
        <v>4851.9508000000005</v>
      </c>
      <c r="L75" s="46" t="s">
        <v>61</v>
      </c>
      <c r="M75" s="64"/>
      <c r="N75" s="48">
        <f>SUM(N76:N81)</f>
        <v>7592.57</v>
      </c>
    </row>
    <row r="76" spans="1:18" s="23" customFormat="1" outlineLevel="1" x14ac:dyDescent="0.25">
      <c r="A76" s="22" t="s">
        <v>80</v>
      </c>
      <c r="B76" s="39" t="s">
        <v>75</v>
      </c>
      <c r="C76" s="60">
        <v>92539</v>
      </c>
      <c r="D76" s="49">
        <v>44136</v>
      </c>
      <c r="E76" s="16" t="s">
        <v>146</v>
      </c>
      <c r="F76" s="15" t="s">
        <v>1</v>
      </c>
      <c r="G76" s="16">
        <v>24.04</v>
      </c>
      <c r="H76" s="33">
        <v>11.19</v>
      </c>
      <c r="I76" s="5">
        <f t="shared" ref="I76:I81" si="33">G76*H76</f>
        <v>269.00759999999997</v>
      </c>
      <c r="J76" s="33">
        <v>46.03</v>
      </c>
      <c r="K76" s="5">
        <f t="shared" ref="K76:K81" si="34">J76*G76</f>
        <v>1106.5612000000001</v>
      </c>
      <c r="L76" s="20">
        <f>J76+H76</f>
        <v>57.22</v>
      </c>
      <c r="M76" s="42">
        <f>$H$6</f>
        <v>0.3</v>
      </c>
      <c r="N76" s="6">
        <f>ROUND((K76+I76)*(1+M76),2)</f>
        <v>1788.24</v>
      </c>
    </row>
    <row r="77" spans="1:18" s="23" customFormat="1" outlineLevel="1" x14ac:dyDescent="0.25">
      <c r="A77" s="22" t="s">
        <v>63</v>
      </c>
      <c r="B77" s="63" t="s">
        <v>75</v>
      </c>
      <c r="C77" s="60">
        <v>92260</v>
      </c>
      <c r="D77" s="49">
        <v>44136</v>
      </c>
      <c r="E77" s="16" t="s">
        <v>148</v>
      </c>
      <c r="F77" s="15" t="s">
        <v>149</v>
      </c>
      <c r="G77" s="16">
        <v>4</v>
      </c>
      <c r="H77" s="33">
        <v>102.34</v>
      </c>
      <c r="I77" s="5">
        <f t="shared" si="33"/>
        <v>409.36</v>
      </c>
      <c r="J77" s="33">
        <v>226.43</v>
      </c>
      <c r="K77" s="5">
        <f t="shared" si="34"/>
        <v>905.72</v>
      </c>
      <c r="L77" s="20">
        <f>J77+H77</f>
        <v>328.77</v>
      </c>
      <c r="M77" s="42">
        <f>$H$6</f>
        <v>0.3</v>
      </c>
      <c r="N77" s="6">
        <f>ROUND((K77+I77)*(1+M77),2)</f>
        <v>1709.6</v>
      </c>
    </row>
    <row r="78" spans="1:18" s="23" customFormat="1" outlineLevel="1" x14ac:dyDescent="0.25">
      <c r="A78" s="22" t="s">
        <v>112</v>
      </c>
      <c r="B78" s="39" t="s">
        <v>75</v>
      </c>
      <c r="C78" s="54" t="s">
        <v>150</v>
      </c>
      <c r="D78" s="49">
        <v>44136</v>
      </c>
      <c r="E78" s="16" t="s">
        <v>151</v>
      </c>
      <c r="F78" s="15" t="s">
        <v>1</v>
      </c>
      <c r="G78" s="16">
        <v>24.04</v>
      </c>
      <c r="H78" s="33">
        <v>7.66</v>
      </c>
      <c r="I78" s="5">
        <f t="shared" si="33"/>
        <v>184.1464</v>
      </c>
      <c r="J78" s="33">
        <v>42.44</v>
      </c>
      <c r="K78" s="5">
        <f t="shared" si="34"/>
        <v>1020.2575999999999</v>
      </c>
      <c r="L78" s="20">
        <f t="shared" ref="L78:L80" si="35">J78+H78</f>
        <v>50.099999999999994</v>
      </c>
      <c r="M78" s="42">
        <f t="shared" ref="M78:M81" si="36">$H$6</f>
        <v>0.3</v>
      </c>
      <c r="N78" s="6">
        <f t="shared" ref="N78:N80" si="37">ROUND((K78+I78)*(1+M78),2)</f>
        <v>1565.73</v>
      </c>
    </row>
    <row r="79" spans="1:18" s="23" customFormat="1" outlineLevel="1" x14ac:dyDescent="0.25">
      <c r="A79" s="22" t="s">
        <v>113</v>
      </c>
      <c r="B79" s="39" t="s">
        <v>75</v>
      </c>
      <c r="C79" s="54" t="s">
        <v>152</v>
      </c>
      <c r="D79" s="49">
        <v>44136</v>
      </c>
      <c r="E79" s="16" t="s">
        <v>79</v>
      </c>
      <c r="F79" s="15" t="s">
        <v>2</v>
      </c>
      <c r="G79" s="16">
        <v>1.2</v>
      </c>
      <c r="H79" s="33">
        <v>8.56</v>
      </c>
      <c r="I79" s="5">
        <f t="shared" si="33"/>
        <v>10.272</v>
      </c>
      <c r="J79" s="33">
        <v>61.06</v>
      </c>
      <c r="K79" s="5">
        <f t="shared" si="34"/>
        <v>73.272000000000006</v>
      </c>
      <c r="L79" s="20">
        <f t="shared" si="35"/>
        <v>69.62</v>
      </c>
      <c r="M79" s="42">
        <f t="shared" si="36"/>
        <v>0.3</v>
      </c>
      <c r="N79" s="6">
        <f t="shared" si="37"/>
        <v>108.61</v>
      </c>
    </row>
    <row r="80" spans="1:18" outlineLevel="1" x14ac:dyDescent="0.25">
      <c r="A80" s="22" t="s">
        <v>114</v>
      </c>
      <c r="B80" s="39" t="s">
        <v>75</v>
      </c>
      <c r="C80" s="60">
        <v>100327</v>
      </c>
      <c r="D80" s="49">
        <v>44136</v>
      </c>
      <c r="E80" s="3" t="s">
        <v>105</v>
      </c>
      <c r="F80" s="4" t="s">
        <v>2</v>
      </c>
      <c r="G80" s="3">
        <v>4</v>
      </c>
      <c r="H80" s="33">
        <v>5.19</v>
      </c>
      <c r="I80" s="5">
        <f t="shared" si="33"/>
        <v>20.76</v>
      </c>
      <c r="J80" s="33">
        <v>40.82</v>
      </c>
      <c r="K80" s="5">
        <f t="shared" si="34"/>
        <v>163.28</v>
      </c>
      <c r="L80" s="20">
        <f t="shared" si="35"/>
        <v>46.01</v>
      </c>
      <c r="M80" s="42">
        <f t="shared" si="36"/>
        <v>0.3</v>
      </c>
      <c r="N80" s="6">
        <f t="shared" si="37"/>
        <v>239.25</v>
      </c>
    </row>
    <row r="81" spans="1:14" outlineLevel="1" x14ac:dyDescent="0.25">
      <c r="A81" s="22" t="s">
        <v>147</v>
      </c>
      <c r="B81" s="63" t="s">
        <v>75</v>
      </c>
      <c r="C81" s="60">
        <v>72120</v>
      </c>
      <c r="D81" s="49">
        <v>44136</v>
      </c>
      <c r="E81" s="3" t="s">
        <v>104</v>
      </c>
      <c r="F81" s="15" t="s">
        <v>1</v>
      </c>
      <c r="G81" s="3">
        <v>7.75</v>
      </c>
      <c r="H81" s="33">
        <v>12.25</v>
      </c>
      <c r="I81" s="5">
        <f t="shared" si="33"/>
        <v>94.9375</v>
      </c>
      <c r="J81" s="33">
        <v>204.24</v>
      </c>
      <c r="K81" s="5">
        <f t="shared" si="34"/>
        <v>1582.8600000000001</v>
      </c>
      <c r="L81" s="20">
        <f t="shared" ref="L81" si="38">J81+H81</f>
        <v>216.49</v>
      </c>
      <c r="M81" s="42">
        <f t="shared" si="36"/>
        <v>0.3</v>
      </c>
      <c r="N81" s="6">
        <f t="shared" ref="N81" si="39">ROUND((K81+I81)*(1+M81),2)</f>
        <v>2181.14</v>
      </c>
    </row>
    <row r="82" spans="1:14" s="8" customFormat="1" outlineLevel="1" x14ac:dyDescent="0.25">
      <c r="A82" s="12"/>
      <c r="B82" s="40"/>
      <c r="C82" s="51"/>
      <c r="D82" s="40"/>
      <c r="E82" s="9"/>
      <c r="F82" s="10"/>
      <c r="G82" s="9"/>
      <c r="H82" s="74"/>
      <c r="I82" s="11"/>
      <c r="J82" s="74"/>
      <c r="K82" s="11"/>
      <c r="L82" s="11"/>
      <c r="M82" s="43"/>
      <c r="N82" s="6"/>
    </row>
    <row r="83" spans="1:14" x14ac:dyDescent="0.25">
      <c r="A83" s="45">
        <v>12</v>
      </c>
      <c r="B83" s="76" t="s">
        <v>41</v>
      </c>
      <c r="C83" s="77"/>
      <c r="D83" s="77"/>
      <c r="E83" s="77"/>
      <c r="F83" s="77"/>
      <c r="G83" s="77"/>
      <c r="H83" s="77"/>
      <c r="I83" s="48">
        <f>SUM(I84:I84)</f>
        <v>152.9</v>
      </c>
      <c r="J83" s="77"/>
      <c r="K83" s="48">
        <f>SUM(K84:K84)</f>
        <v>65.608000000000004</v>
      </c>
      <c r="L83" s="46" t="s">
        <v>61</v>
      </c>
      <c r="M83" s="47"/>
      <c r="N83" s="48">
        <f>SUM(N84:N84)</f>
        <v>284.06</v>
      </c>
    </row>
    <row r="84" spans="1:14" ht="15.75" outlineLevel="1" thickBot="1" x14ac:dyDescent="0.3">
      <c r="A84" s="36" t="s">
        <v>111</v>
      </c>
      <c r="B84" s="39" t="s">
        <v>75</v>
      </c>
      <c r="C84" s="50" t="s">
        <v>77</v>
      </c>
      <c r="D84" s="49">
        <v>44136</v>
      </c>
      <c r="E84" s="3" t="s">
        <v>42</v>
      </c>
      <c r="F84" s="4" t="s">
        <v>1</v>
      </c>
      <c r="G84" s="3">
        <v>27.8</v>
      </c>
      <c r="H84" s="33">
        <v>5.5</v>
      </c>
      <c r="I84" s="5">
        <f>G84*H84</f>
        <v>152.9</v>
      </c>
      <c r="J84" s="33">
        <v>2.36</v>
      </c>
      <c r="K84" s="5">
        <f>J84*G84</f>
        <v>65.608000000000004</v>
      </c>
      <c r="L84" s="20">
        <f>J84+H84</f>
        <v>7.8599999999999994</v>
      </c>
      <c r="M84" s="42">
        <f>$H$6</f>
        <v>0.3</v>
      </c>
      <c r="N84" s="6">
        <f>ROUND((K84+I84)*(1+M84),2)</f>
        <v>284.06</v>
      </c>
    </row>
    <row r="85" spans="1:14" ht="15.75" thickBot="1" x14ac:dyDescent="0.3">
      <c r="I85" s="79">
        <f>(I83+I75+I70+I64+I59+I45+I37+I33+I29+I20+I14+I9)*(1+H6)</f>
        <v>9767.3689100000011</v>
      </c>
      <c r="K85" s="79">
        <f>(K83+K75+K70+K64+K59+K45+K37+K33+K29+K20+K14+K9)*(1+H6)</f>
        <v>46515.35239</v>
      </c>
    </row>
    <row r="86" spans="1:14" ht="15.75" thickBot="1" x14ac:dyDescent="0.3">
      <c r="A86" s="7"/>
      <c r="B86" s="7"/>
      <c r="C86" s="55"/>
      <c r="D86" s="7"/>
      <c r="E86" s="78"/>
      <c r="F86" s="78"/>
      <c r="G86" s="78"/>
      <c r="H86" s="78"/>
      <c r="J86" s="78"/>
      <c r="L86" s="80"/>
      <c r="M86" s="57" t="s">
        <v>87</v>
      </c>
      <c r="N86" s="58">
        <f>N83+N75+N70+N64+N59+N45+N37+N33+N29+N20+N14+N9</f>
        <v>56282.76</v>
      </c>
    </row>
    <row r="87" spans="1:14" ht="51.6" customHeight="1" x14ac:dyDescent="0.25"/>
    <row r="89" spans="1:14" ht="15.75" thickBot="1" x14ac:dyDescent="0.3">
      <c r="E89" s="69"/>
      <c r="F89"/>
      <c r="I89" s="85"/>
      <c r="J89" s="85"/>
      <c r="K89" s="85"/>
    </row>
    <row r="90" spans="1:14" x14ac:dyDescent="0.25">
      <c r="E90" s="70" t="s">
        <v>135</v>
      </c>
      <c r="I90" s="86" t="s">
        <v>136</v>
      </c>
      <c r="J90" s="86"/>
      <c r="K90" s="86"/>
    </row>
    <row r="91" spans="1:14" x14ac:dyDescent="0.25">
      <c r="I91" s="86" t="s">
        <v>137</v>
      </c>
      <c r="J91" s="86"/>
      <c r="K91" s="86"/>
    </row>
  </sheetData>
  <mergeCells count="30">
    <mergeCell ref="A7:A8"/>
    <mergeCell ref="E7:E8"/>
    <mergeCell ref="F7:F8"/>
    <mergeCell ref="G7:G8"/>
    <mergeCell ref="I91:K91"/>
    <mergeCell ref="B7:B8"/>
    <mergeCell ref="C7:C8"/>
    <mergeCell ref="D7:D8"/>
    <mergeCell ref="E42:K42"/>
    <mergeCell ref="H7:I7"/>
    <mergeCell ref="J7:K7"/>
    <mergeCell ref="E49:K49"/>
    <mergeCell ref="E60:K60"/>
    <mergeCell ref="E46:K46"/>
    <mergeCell ref="E40:K40"/>
    <mergeCell ref="E38:K38"/>
    <mergeCell ref="B1:N1"/>
    <mergeCell ref="I89:K89"/>
    <mergeCell ref="I90:K90"/>
    <mergeCell ref="E21:K21"/>
    <mergeCell ref="E25:K25"/>
    <mergeCell ref="M7:M8"/>
    <mergeCell ref="N7:N8"/>
    <mergeCell ref="L7:L8"/>
    <mergeCell ref="B2:N2"/>
    <mergeCell ref="B3:N3"/>
    <mergeCell ref="B4:N4"/>
    <mergeCell ref="B5:N5"/>
    <mergeCell ref="H6:N6"/>
    <mergeCell ref="B6:F6"/>
  </mergeCells>
  <phoneticPr fontId="4" type="noConversion"/>
  <printOptions horizontalCentered="1"/>
  <pageMargins left="0.70866141732283472" right="0.70866141732283472" top="0.55118110236220474" bottom="0.35433070866141736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Plan3</vt:lpstr>
      <vt:lpstr>Plan3!Titulos_de_impressao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Usuario</cp:lastModifiedBy>
  <cp:lastPrinted>2021-02-18T18:01:54Z</cp:lastPrinted>
  <dcterms:created xsi:type="dcterms:W3CDTF">2015-08-21T00:15:18Z</dcterms:created>
  <dcterms:modified xsi:type="dcterms:W3CDTF">2021-02-18T18:02:34Z</dcterms:modified>
</cp:coreProperties>
</file>