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d.docs.live.net/acb2297808d0e1ed/04-PM - SJO/20 - Gavetas cemitério/"/>
    </mc:Choice>
  </mc:AlternateContent>
  <xr:revisionPtr revIDLastSave="344" documentId="8_{829FD531-153D-4A48-BE88-718F75C83AA3}" xr6:coauthVersionLast="46" xr6:coauthVersionMax="46" xr10:uidLastSave="{C2F94A86-C08E-4893-B281-5500F0231EAF}"/>
  <bookViews>
    <workbookView xWindow="24" yWindow="24" windowWidth="23016" windowHeight="12336" xr2:uid="{00000000-000D-0000-FFFF-FFFF00000000}"/>
  </bookViews>
  <sheets>
    <sheet name="PO" sheetId="5" r:id="rId1"/>
    <sheet name="CRONOGRAMA" sheetId="4" r:id="rId2"/>
  </sheets>
  <externalReferences>
    <externalReference r:id="rId3"/>
  </externalReferences>
  <definedNames>
    <definedName name="_xlnm.Print_Titles" localSheetId="0">PO!$7:$8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8" i="4" l="1"/>
  <c r="P9" i="4"/>
  <c r="P10" i="4"/>
  <c r="P11" i="4"/>
  <c r="P12" i="4"/>
  <c r="P13" i="4"/>
  <c r="P7" i="4"/>
  <c r="I16" i="5" l="1"/>
  <c r="N16" i="5" s="1"/>
  <c r="K16" i="5"/>
  <c r="O16" i="5" s="1"/>
  <c r="L16" i="5"/>
  <c r="I26" i="5"/>
  <c r="N26" i="5" s="1"/>
  <c r="K26" i="5"/>
  <c r="O26" i="5" s="1"/>
  <c r="L26" i="5"/>
  <c r="L21" i="5"/>
  <c r="K21" i="5"/>
  <c r="O21" i="5" s="1"/>
  <c r="I21" i="5"/>
  <c r="N21" i="5" s="1"/>
  <c r="I35" i="5"/>
  <c r="K35" i="5"/>
  <c r="O35" i="5" s="1"/>
  <c r="L35" i="5"/>
  <c r="I15" i="5"/>
  <c r="N15" i="5" s="1"/>
  <c r="K15" i="5"/>
  <c r="O15" i="5" s="1"/>
  <c r="L15" i="5"/>
  <c r="I13" i="5"/>
  <c r="N13" i="5" s="1"/>
  <c r="K13" i="5"/>
  <c r="O13" i="5" s="1"/>
  <c r="L13" i="5"/>
  <c r="I12" i="5"/>
  <c r="N12" i="5" s="1"/>
  <c r="K12" i="5"/>
  <c r="O12" i="5" s="1"/>
  <c r="L12" i="5"/>
  <c r="B3" i="4"/>
  <c r="B2" i="4"/>
  <c r="L42" i="5"/>
  <c r="K42" i="5"/>
  <c r="I42" i="5"/>
  <c r="N42" i="5" s="1"/>
  <c r="N41" i="5" s="1"/>
  <c r="L39" i="5"/>
  <c r="K39" i="5"/>
  <c r="O39" i="5" s="1"/>
  <c r="I39" i="5"/>
  <c r="N39" i="5" s="1"/>
  <c r="L38" i="5"/>
  <c r="K38" i="5"/>
  <c r="I38" i="5"/>
  <c r="N38" i="5" s="1"/>
  <c r="L34" i="5"/>
  <c r="K34" i="5"/>
  <c r="I34" i="5"/>
  <c r="N34" i="5" s="1"/>
  <c r="L31" i="5"/>
  <c r="K31" i="5"/>
  <c r="O31" i="5" s="1"/>
  <c r="I31" i="5"/>
  <c r="N31" i="5" s="1"/>
  <c r="L30" i="5"/>
  <c r="K30" i="5"/>
  <c r="I30" i="5"/>
  <c r="N30" i="5" s="1"/>
  <c r="L27" i="5"/>
  <c r="K27" i="5"/>
  <c r="O27" i="5" s="1"/>
  <c r="I27" i="5"/>
  <c r="N27" i="5" s="1"/>
  <c r="L22" i="5"/>
  <c r="K22" i="5"/>
  <c r="O22" i="5" s="1"/>
  <c r="I22" i="5"/>
  <c r="N22" i="5" s="1"/>
  <c r="L20" i="5"/>
  <c r="K20" i="5"/>
  <c r="O20" i="5" s="1"/>
  <c r="I20" i="5"/>
  <c r="N20" i="5" s="1"/>
  <c r="L14" i="5"/>
  <c r="K14" i="5"/>
  <c r="O14" i="5" s="1"/>
  <c r="I14" i="5"/>
  <c r="N14" i="5" s="1"/>
  <c r="L11" i="5"/>
  <c r="K11" i="5"/>
  <c r="O11" i="5" s="1"/>
  <c r="I11" i="5"/>
  <c r="N11" i="5" s="1"/>
  <c r="B4" i="4"/>
  <c r="C13" i="4" l="1"/>
  <c r="N18" i="5"/>
  <c r="C8" i="4" s="1"/>
  <c r="O24" i="5"/>
  <c r="D9" i="4" s="1"/>
  <c r="N37" i="5"/>
  <c r="C12" i="4" s="1"/>
  <c r="F12" i="4" s="1"/>
  <c r="N29" i="5"/>
  <c r="C10" i="4" s="1"/>
  <c r="P16" i="5"/>
  <c r="P26" i="5"/>
  <c r="N24" i="5"/>
  <c r="C9" i="4" s="1"/>
  <c r="P21" i="5"/>
  <c r="P35" i="5"/>
  <c r="P15" i="5"/>
  <c r="N35" i="5"/>
  <c r="N33" i="5" s="1"/>
  <c r="C11" i="4" s="1"/>
  <c r="I11" i="4" s="1"/>
  <c r="I18" i="5"/>
  <c r="P13" i="5"/>
  <c r="P12" i="5"/>
  <c r="P30" i="5"/>
  <c r="P34" i="5"/>
  <c r="K18" i="5"/>
  <c r="K24" i="5"/>
  <c r="I29" i="5"/>
  <c r="P14" i="5"/>
  <c r="P22" i="5"/>
  <c r="P38" i="5"/>
  <c r="P42" i="5"/>
  <c r="P20" i="5"/>
  <c r="P27" i="5"/>
  <c r="K33" i="5"/>
  <c r="O34" i="5"/>
  <c r="O33" i="5" s="1"/>
  <c r="D11" i="4" s="1"/>
  <c r="K41" i="5"/>
  <c r="I37" i="5"/>
  <c r="O42" i="5"/>
  <c r="O41" i="5" s="1"/>
  <c r="D13" i="4" s="1"/>
  <c r="P31" i="5"/>
  <c r="P39" i="5"/>
  <c r="O9" i="5"/>
  <c r="D7" i="4" s="1"/>
  <c r="I24" i="5"/>
  <c r="K29" i="5"/>
  <c r="O30" i="5"/>
  <c r="O29" i="5" s="1"/>
  <c r="D10" i="4" s="1"/>
  <c r="M10" i="4" s="1"/>
  <c r="K37" i="5"/>
  <c r="O38" i="5"/>
  <c r="O37" i="5" s="1"/>
  <c r="D12" i="4" s="1"/>
  <c r="M12" i="4" s="1"/>
  <c r="I41" i="5"/>
  <c r="I9" i="5"/>
  <c r="P11" i="5"/>
  <c r="K9" i="5"/>
  <c r="I33" i="5"/>
  <c r="J10" i="4"/>
  <c r="F10" i="4"/>
  <c r="G10" i="4"/>
  <c r="J12" i="4" l="1"/>
  <c r="M13" i="4"/>
  <c r="E13" i="4"/>
  <c r="J13" i="4"/>
  <c r="G13" i="4"/>
  <c r="G9" i="4"/>
  <c r="M9" i="4"/>
  <c r="J9" i="4"/>
  <c r="G12" i="4"/>
  <c r="E12" i="4"/>
  <c r="L10" i="4"/>
  <c r="I10" i="4"/>
  <c r="O10" i="4" s="1"/>
  <c r="F13" i="4"/>
  <c r="L13" i="4"/>
  <c r="I13" i="4"/>
  <c r="E10" i="4"/>
  <c r="G11" i="4"/>
  <c r="M11" i="4"/>
  <c r="E11" i="4"/>
  <c r="J11" i="4"/>
  <c r="F11" i="4"/>
  <c r="L11" i="4"/>
  <c r="L12" i="4"/>
  <c r="I12" i="4"/>
  <c r="F8" i="4"/>
  <c r="L8" i="4"/>
  <c r="I8" i="4"/>
  <c r="G7" i="4"/>
  <c r="M7" i="4"/>
  <c r="J7" i="4"/>
  <c r="L9" i="4"/>
  <c r="E9" i="4"/>
  <c r="F9" i="4"/>
  <c r="I9" i="4"/>
  <c r="N9" i="5"/>
  <c r="N44" i="5" s="1"/>
  <c r="O18" i="5"/>
  <c r="D8" i="4" s="1"/>
  <c r="E8" i="4" s="1"/>
  <c r="P24" i="5"/>
  <c r="P9" i="5"/>
  <c r="P33" i="5"/>
  <c r="P29" i="5"/>
  <c r="P18" i="5"/>
  <c r="P41" i="5"/>
  <c r="P37" i="5"/>
  <c r="O11" i="4" l="1"/>
  <c r="O12" i="4"/>
  <c r="O13" i="4"/>
  <c r="P44" i="5"/>
  <c r="M8" i="4"/>
  <c r="M14" i="4" s="1"/>
  <c r="G8" i="4"/>
  <c r="G14" i="4" s="1"/>
  <c r="J8" i="4"/>
  <c r="J14" i="4" s="1"/>
  <c r="O44" i="5"/>
  <c r="D6" i="4"/>
  <c r="C7" i="4"/>
  <c r="O9" i="4"/>
  <c r="O8" i="4" l="1"/>
  <c r="F7" i="4"/>
  <c r="F14" i="4" s="1"/>
  <c r="F15" i="4" s="1"/>
  <c r="L7" i="4"/>
  <c r="L14" i="4" s="1"/>
  <c r="L15" i="4" s="1"/>
  <c r="E7" i="4"/>
  <c r="I7" i="4"/>
  <c r="C6" i="4"/>
  <c r="E6" i="4" s="1"/>
  <c r="O7" i="4" l="1"/>
  <c r="O14" i="4" s="1"/>
  <c r="I14" i="4"/>
  <c r="I15" i="4" s="1"/>
  <c r="K14" i="4" s="1"/>
  <c r="N14" i="4"/>
  <c r="H14" i="4"/>
</calcChain>
</file>

<file path=xl/sharedStrings.xml><?xml version="1.0" encoding="utf-8"?>
<sst xmlns="http://schemas.openxmlformats.org/spreadsheetml/2006/main" count="159" uniqueCount="96">
  <si>
    <t>m²</t>
  </si>
  <si>
    <t>Dados do Empreendimento</t>
  </si>
  <si>
    <t>Itens</t>
  </si>
  <si>
    <t>Material</t>
  </si>
  <si>
    <t>Mão de Obra</t>
  </si>
  <si>
    <t>Total por ítem</t>
  </si>
  <si>
    <t>DIRETAS OU SUPERFICIAIS (sapatas, radier, vigas de fundação)</t>
  </si>
  <si>
    <t>FUNDAÇÕES - INFRAESTRUTURA</t>
  </si>
  <si>
    <t>ESTRUTURA - SUPRAESTRUTURA</t>
  </si>
  <si>
    <t>Serviços /Atividades</t>
  </si>
  <si>
    <t>Unid.</t>
  </si>
  <si>
    <t>Quant.</t>
  </si>
  <si>
    <t>Custo Unit.</t>
  </si>
  <si>
    <t>2.1</t>
  </si>
  <si>
    <t>3.1.1</t>
  </si>
  <si>
    <t>SUBTOTAL</t>
  </si>
  <si>
    <t>Cidade / UF: São José do Ouro - RS</t>
  </si>
  <si>
    <t>Fonte de Referencia</t>
  </si>
  <si>
    <t>Codido de Referencia</t>
  </si>
  <si>
    <t>Data de Referencia</t>
  </si>
  <si>
    <t>B.D.I</t>
  </si>
  <si>
    <t>Total</t>
  </si>
  <si>
    <t>SINAPI</t>
  </si>
  <si>
    <t>ESTRUTURA DE CONTRETO ARMADO</t>
  </si>
  <si>
    <t>Total Unit.</t>
  </si>
  <si>
    <t>2.1.1</t>
  </si>
  <si>
    <t>ESQUADRIAS</t>
  </si>
  <si>
    <t>un.</t>
  </si>
  <si>
    <t>CRONOGRAMA FÍSICO FINANCEIRO</t>
  </si>
  <si>
    <t>Item</t>
  </si>
  <si>
    <t>Serviços</t>
  </si>
  <si>
    <t>Valor Material</t>
  </si>
  <si>
    <t>Valor Mão de Obra</t>
  </si>
  <si>
    <t>Valor Total (R$)</t>
  </si>
  <si>
    <t>Mês 01</t>
  </si>
  <si>
    <t>Mês 02</t>
  </si>
  <si>
    <t>Mês 03</t>
  </si>
  <si>
    <t>TOTAL</t>
  </si>
  <si>
    <t>MATERIAL</t>
  </si>
  <si>
    <t>M.D.O</t>
  </si>
  <si>
    <t>%</t>
  </si>
  <si>
    <t>VALOR TOTAL</t>
  </si>
  <si>
    <t>TOTAL  MENSAL PARCIAL</t>
  </si>
  <si>
    <t>TOTAL MENSAL</t>
  </si>
  <si>
    <t>ARMAÇÃO DE VIGA BALDRAME 8,0 MM</t>
  </si>
  <si>
    <t>Data base do orçamento:  SINAPI 02/2021</t>
  </si>
  <si>
    <t>SINAENCO</t>
  </si>
  <si>
    <t>2.1.3</t>
  </si>
  <si>
    <t>3.1</t>
  </si>
  <si>
    <t>PAREDES E PAINEIS</t>
  </si>
  <si>
    <t>5.1</t>
  </si>
  <si>
    <t>ALVENARIA</t>
  </si>
  <si>
    <t>6.1</t>
  </si>
  <si>
    <t>6.2</t>
  </si>
  <si>
    <t>PINTURA</t>
  </si>
  <si>
    <t>COBERTURAS E PROTEÇÕES</t>
  </si>
  <si>
    <t xml:space="preserve">TOTAL: </t>
  </si>
  <si>
    <t>PLANILHA ORÇAMENTÁRIA</t>
  </si>
  <si>
    <t>Nome do Empreendimento: Sepulturas - Jazigo Público de Gavetas</t>
  </si>
  <si>
    <t>Endereço Completo: Cemitério Municipal de São José do Ouro</t>
  </si>
  <si>
    <t>ARMAÇÃO DE VIGA BALDRAME 5,0 MM</t>
  </si>
  <si>
    <t>2.1.2</t>
  </si>
  <si>
    <t>ARMAÇÃO PARA EXECUÇÃO DE RADIER, COM USO DE TELA Q-92.</t>
  </si>
  <si>
    <t>CONCRETO FCK = 20MPA, TRAÇO 1:2,7:3 (CIMENTO/ AREIA MÉDIA/ BRITA 1)  - PREPARO MECÂNICO COM BETONEIRA 400 L. AF_07/2016</t>
  </si>
  <si>
    <t>PUXADOR CENTRAL PARA ESQUADRIA DE MADEIRA. AF_12/2019</t>
  </si>
  <si>
    <t>M2</t>
  </si>
  <si>
    <t>M3</t>
  </si>
  <si>
    <t>KG</t>
  </si>
  <si>
    <t>FORMA PARA VIGAS</t>
  </si>
  <si>
    <t>FABRICAÇÃO DE FÔRMA PARA LAJES, EM CHAPA DE MADEIRA COMPENSADA</t>
  </si>
  <si>
    <t>ALVENARIA DE VEDAÇÃO DE BLOCOS CERÂMICOS MACIÇOS DE 5X10X20CM (ESPESSURA 10CM)</t>
  </si>
  <si>
    <t>LASTRO DE BRITA Nº2</t>
  </si>
  <si>
    <t>ALVENARIA EM TIJOLO CERÂMICO MACIÇO 5X10X20 (ESPESSURA 20CM), ASSENTADO COM ARGAMASSA TRAÇO 1:2:8</t>
  </si>
  <si>
    <t>REVESTIMENTOS EXTERNOS</t>
  </si>
  <si>
    <t>CHAPISCO APLICADO EM ALVENARIA (SEM PRESENÇA DE VÃOS) E ESTRUTURAS DE CONCRETO DE FACHADA, COM COLHER DE PEDREIRO.  ARGAMASSA TRAÇO 1:3 COM PREPARO MANUAL. AF_06/2014</t>
  </si>
  <si>
    <t>MASSA ÚNICA, PARA RECEBIMENTO DE PINTURA, EM ARGAMASSA TRAÇO 1:2:8, PREPARO MECÂNICO COM BETONEIRA 400L, APLICADA MANUALMENTE EM FACES INTERNAS DE PAREDES, ESPESSURA DE 20MM, COM EXECUÇÃO DE TALISCAS.</t>
  </si>
  <si>
    <t>DIVISORIA SANITÁRIA, EM PAINEL DE GRANITO</t>
  </si>
  <si>
    <t>IMPERMEABILIZAÇÃO DE PISO COM ARGAMASSA DE CIMENTO E AREIA, COM ADITIVO IMPERMEABILIZANTE, E = 2CM. AF_06/2018</t>
  </si>
  <si>
    <t>APLICAÇÃO MANUAL DE FUNDO SELADOR ACRÍLICO EM PANOS COM PRESENÇA DE VÃOS DE EDIFÍCIOS DE MÚLTIPLOS PAVIMENTOS</t>
  </si>
  <si>
    <t>APLICAÇÃO MANUAL DE PINTURA COM TINTA</t>
  </si>
  <si>
    <t>7.1</t>
  </si>
  <si>
    <t>1.1</t>
  </si>
  <si>
    <t>1.1.1</t>
  </si>
  <si>
    <t>1.1.2</t>
  </si>
  <si>
    <t>1.1.3</t>
  </si>
  <si>
    <t>1.1.4</t>
  </si>
  <si>
    <t>1.1.5</t>
  </si>
  <si>
    <t>1.1.6</t>
  </si>
  <si>
    <t>3.1.2</t>
  </si>
  <si>
    <t>4.1</t>
  </si>
  <si>
    <t>4.2</t>
  </si>
  <si>
    <t>5.2</t>
  </si>
  <si>
    <t>Prefeitura Municipal de São José do Ouro</t>
  </si>
  <si>
    <t>Ulisses Bergamo de Godois</t>
  </si>
  <si>
    <t>CREA RS225874</t>
  </si>
  <si>
    <t>CNPJ: 87.613.550/0001-64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</si>
</sst>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[$-416]mmm\-yy;@"/>
    <numFmt numFmtId="166" formatCode="0.0%"/>
    <numFmt numFmtId="167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Arial Narrow"/>
      <family val="2"/>
    </font>
    <font>
      <i/>
      <sz val="14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4"/>
      <name val="Arial Narrow"/>
      <family val="2"/>
    </font>
    <font>
      <b/>
      <sz val="12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0" fontId="0" fillId="0" borderId="0" xfId="0" applyNumberFormat="1"/>
    <xf numFmtId="49" fontId="0" fillId="0" borderId="0" xfId="0" applyNumberFormat="1" applyAlignment="1">
      <alignment horizontal="left" vertical="center"/>
    </xf>
    <xf numFmtId="17" fontId="0" fillId="0" borderId="13" xfId="0" applyNumberFormat="1" applyBorder="1" applyAlignment="1">
      <alignment horizontal="left" vertical="center"/>
    </xf>
    <xf numFmtId="0" fontId="1" fillId="2" borderId="13" xfId="0" applyFont="1" applyFill="1" applyBorder="1" applyAlignment="1">
      <alignment vertical="center"/>
    </xf>
    <xf numFmtId="0" fontId="0" fillId="0" borderId="0" xfId="0"/>
    <xf numFmtId="0" fontId="1" fillId="2" borderId="12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2" applyFont="1" applyBorder="1"/>
    <xf numFmtId="164" fontId="0" fillId="0" borderId="4" xfId="2" applyFont="1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164" fontId="0" fillId="0" borderId="13" xfId="2" applyFont="1" applyBorder="1"/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164" fontId="0" fillId="0" borderId="12" xfId="2" applyFont="1" applyBorder="1"/>
    <xf numFmtId="10" fontId="0" fillId="0" borderId="12" xfId="2" applyNumberFormat="1" applyFont="1" applyBorder="1"/>
    <xf numFmtId="10" fontId="0" fillId="0" borderId="13" xfId="2" applyNumberFormat="1" applyFont="1" applyBorder="1"/>
    <xf numFmtId="10" fontId="1" fillId="0" borderId="13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10" fontId="1" fillId="2" borderId="13" xfId="0" applyNumberFormat="1" applyFont="1" applyFill="1" applyBorder="1" applyAlignment="1">
      <alignment horizontal="left" vertical="center"/>
    </xf>
    <xf numFmtId="164" fontId="0" fillId="2" borderId="4" xfId="2" applyFont="1" applyFill="1" applyBorder="1"/>
    <xf numFmtId="17" fontId="0" fillId="0" borderId="14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" fillId="0" borderId="13" xfId="0" applyNumberFormat="1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0" borderId="0" xfId="1" applyFont="1" applyAlignment="1">
      <alignment vertical="center" wrapText="1"/>
    </xf>
    <xf numFmtId="4" fontId="6" fillId="0" borderId="0" xfId="1" applyNumberFormat="1" applyFont="1" applyAlignment="1" applyProtection="1">
      <alignment horizontal="left" vertical="center" indent="7"/>
      <protection locked="0"/>
    </xf>
    <xf numFmtId="3" fontId="6" fillId="0" borderId="0" xfId="1" applyNumberFormat="1" applyFont="1" applyAlignment="1">
      <alignment vertical="center"/>
    </xf>
    <xf numFmtId="4" fontId="7" fillId="0" borderId="0" xfId="1" applyNumberFormat="1" applyFont="1" applyAlignment="1">
      <alignment horizontal="left" vertical="center"/>
    </xf>
    <xf numFmtId="164" fontId="8" fillId="0" borderId="0" xfId="3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0" fillId="0" borderId="20" xfId="1" applyFont="1" applyBorder="1" applyAlignment="1" applyProtection="1">
      <alignment horizontal="left" vertical="center" indent="1"/>
      <protection locked="0"/>
    </xf>
    <xf numFmtId="0" fontId="11" fillId="0" borderId="20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164" fontId="9" fillId="0" borderId="20" xfId="3" applyFont="1" applyFill="1" applyBorder="1" applyAlignment="1">
      <alignment horizontal="left" vertical="center"/>
    </xf>
    <xf numFmtId="0" fontId="9" fillId="0" borderId="20" xfId="1" applyFont="1" applyBorder="1" applyAlignment="1">
      <alignment horizontal="left" vertical="center"/>
    </xf>
    <xf numFmtId="17" fontId="12" fillId="0" borderId="20" xfId="1" applyNumberFormat="1" applyFont="1" applyBorder="1" applyAlignment="1">
      <alignment horizontal="left" vertical="center"/>
    </xf>
    <xf numFmtId="39" fontId="13" fillId="3" borderId="21" xfId="4" applyNumberFormat="1" applyFont="1" applyFill="1" applyBorder="1" applyAlignment="1">
      <alignment horizontal="left" vertical="center"/>
    </xf>
    <xf numFmtId="39" fontId="13" fillId="3" borderId="0" xfId="4" applyNumberFormat="1" applyFont="1" applyFill="1" applyAlignment="1">
      <alignment horizontal="left" vertical="center"/>
    </xf>
    <xf numFmtId="39" fontId="13" fillId="3" borderId="22" xfId="4" applyNumberFormat="1" applyFont="1" applyFill="1" applyBorder="1" applyAlignment="1">
      <alignment horizontal="center" vertical="center"/>
    </xf>
    <xf numFmtId="39" fontId="13" fillId="3" borderId="23" xfId="4" applyNumberFormat="1" applyFont="1" applyFill="1" applyBorder="1" applyAlignment="1">
      <alignment horizontal="center" vertical="center" wrapText="1"/>
    </xf>
    <xf numFmtId="164" fontId="13" fillId="3" borderId="23" xfId="3" applyFont="1" applyFill="1" applyBorder="1" applyAlignment="1" applyProtection="1">
      <alignment horizontal="center" vertical="center"/>
    </xf>
    <xf numFmtId="38" fontId="7" fillId="4" borderId="28" xfId="5" applyNumberFormat="1" applyFont="1" applyFill="1" applyBorder="1" applyAlignment="1" applyProtection="1">
      <alignment horizontal="center"/>
    </xf>
    <xf numFmtId="38" fontId="7" fillId="4" borderId="2" xfId="5" applyNumberFormat="1" applyFont="1" applyFill="1" applyBorder="1" applyAlignment="1" applyProtection="1">
      <alignment horizontal="left"/>
    </xf>
    <xf numFmtId="164" fontId="7" fillId="4" borderId="8" xfId="3" applyFont="1" applyFill="1" applyBorder="1" applyAlignment="1" applyProtection="1">
      <alignment horizontal="center"/>
    </xf>
    <xf numFmtId="0" fontId="7" fillId="4" borderId="29" xfId="4" applyFont="1" applyFill="1" applyBorder="1" applyAlignment="1">
      <alignment horizontal="center" vertical="center"/>
    </xf>
    <xf numFmtId="0" fontId="7" fillId="4" borderId="2" xfId="4" applyFont="1" applyFill="1" applyBorder="1" applyAlignment="1">
      <alignment horizontal="center" vertical="center" wrapText="1"/>
    </xf>
    <xf numFmtId="0" fontId="7" fillId="4" borderId="30" xfId="4" applyFont="1" applyFill="1" applyBorder="1" applyAlignment="1">
      <alignment horizontal="center" vertical="center" wrapText="1"/>
    </xf>
    <xf numFmtId="167" fontId="7" fillId="4" borderId="28" xfId="5" applyFont="1" applyFill="1" applyBorder="1" applyAlignment="1" applyProtection="1">
      <alignment horizontal="center" vertical="center"/>
    </xf>
    <xf numFmtId="38" fontId="7" fillId="0" borderId="18" xfId="5" applyNumberFormat="1" applyFont="1" applyFill="1" applyBorder="1" applyAlignment="1" applyProtection="1">
      <alignment horizontal="left"/>
    </xf>
    <xf numFmtId="38" fontId="7" fillId="0" borderId="31" xfId="5" applyNumberFormat="1" applyFont="1" applyFill="1" applyBorder="1" applyAlignment="1" applyProtection="1">
      <alignment horizontal="left"/>
    </xf>
    <xf numFmtId="164" fontId="7" fillId="0" borderId="1" xfId="3" applyFont="1" applyFill="1" applyBorder="1" applyAlignment="1" applyProtection="1">
      <alignment horizontal="center"/>
    </xf>
    <xf numFmtId="167" fontId="11" fillId="0" borderId="14" xfId="6" applyFont="1" applyFill="1" applyBorder="1" applyProtection="1"/>
    <xf numFmtId="167" fontId="11" fillId="0" borderId="32" xfId="6" applyFont="1" applyFill="1" applyBorder="1" applyProtection="1"/>
    <xf numFmtId="10" fontId="11" fillId="0" borderId="33" xfId="7" applyNumberFormat="1" applyFont="1" applyFill="1" applyBorder="1" applyAlignment="1" applyProtection="1">
      <alignment horizontal="center" vertical="center"/>
    </xf>
    <xf numFmtId="167" fontId="11" fillId="0" borderId="3" xfId="6" applyFont="1" applyFill="1" applyBorder="1" applyProtection="1"/>
    <xf numFmtId="38" fontId="7" fillId="0" borderId="18" xfId="5" applyNumberFormat="1" applyFont="1" applyFill="1" applyBorder="1" applyAlignment="1" applyProtection="1">
      <alignment horizontal="left" wrapText="1"/>
    </xf>
    <xf numFmtId="38" fontId="7" fillId="0" borderId="31" xfId="5" applyNumberFormat="1" applyFont="1" applyFill="1" applyBorder="1" applyAlignment="1" applyProtection="1">
      <alignment horizontal="left" wrapText="1"/>
    </xf>
    <xf numFmtId="0" fontId="7" fillId="4" borderId="34" xfId="4" applyFont="1" applyFill="1" applyBorder="1"/>
    <xf numFmtId="0" fontId="7" fillId="4" borderId="35" xfId="4" quotePrefix="1" applyFont="1" applyFill="1" applyBorder="1" applyAlignment="1">
      <alignment horizontal="left"/>
    </xf>
    <xf numFmtId="0" fontId="7" fillId="4" borderId="31" xfId="4" quotePrefix="1" applyFont="1" applyFill="1" applyBorder="1" applyAlignment="1">
      <alignment horizontal="left"/>
    </xf>
    <xf numFmtId="0" fontId="7" fillId="4" borderId="0" xfId="4" quotePrefix="1" applyFont="1" applyFill="1" applyAlignment="1">
      <alignment horizontal="left"/>
    </xf>
    <xf numFmtId="39" fontId="7" fillId="4" borderId="14" xfId="4" applyNumberFormat="1" applyFont="1" applyFill="1" applyBorder="1"/>
    <xf numFmtId="0" fontId="7" fillId="4" borderId="36" xfId="4" applyFont="1" applyFill="1" applyBorder="1"/>
    <xf numFmtId="0" fontId="7" fillId="4" borderId="9" xfId="4" quotePrefix="1" applyFont="1" applyFill="1" applyBorder="1" applyAlignment="1">
      <alignment horizontal="left"/>
    </xf>
    <xf numFmtId="0" fontId="7" fillId="4" borderId="37" xfId="4" quotePrefix="1" applyFont="1" applyFill="1" applyBorder="1" applyAlignment="1">
      <alignment horizontal="left"/>
    </xf>
    <xf numFmtId="0" fontId="7" fillId="4" borderId="16" xfId="4" quotePrefix="1" applyFont="1" applyFill="1" applyBorder="1" applyAlignment="1">
      <alignment horizontal="left"/>
    </xf>
    <xf numFmtId="10" fontId="1" fillId="0" borderId="43" xfId="0" applyNumberFormat="1" applyFont="1" applyBorder="1" applyAlignment="1">
      <alignment horizontal="center" vertical="center" wrapText="1"/>
    </xf>
    <xf numFmtId="44" fontId="0" fillId="0" borderId="0" xfId="0" applyNumberFormat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10" fontId="0" fillId="0" borderId="44" xfId="0" applyNumberFormat="1" applyBorder="1" applyAlignment="1">
      <alignment horizontal="right"/>
    </xf>
    <xf numFmtId="44" fontId="0" fillId="0" borderId="45" xfId="0" applyNumberFormat="1" applyBorder="1"/>
    <xf numFmtId="17" fontId="0" fillId="0" borderId="1" xfId="0" applyNumberFormat="1" applyBorder="1" applyAlignment="1">
      <alignment horizontal="left" vertical="center"/>
    </xf>
    <xf numFmtId="10" fontId="0" fillId="0" borderId="1" xfId="2" applyNumberFormat="1" applyFont="1" applyBorder="1"/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16" xfId="0" applyBorder="1" applyAlignment="1"/>
    <xf numFmtId="164" fontId="0" fillId="0" borderId="48" xfId="2" applyFont="1" applyBorder="1"/>
    <xf numFmtId="0" fontId="0" fillId="0" borderId="0" xfId="0" applyBorder="1" applyAlignment="1">
      <alignment horizontal="left" vertical="center"/>
    </xf>
    <xf numFmtId="17" fontId="0" fillId="0" borderId="0" xfId="0" applyNumberForma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64" fontId="0" fillId="0" borderId="0" xfId="2" applyFont="1" applyBorder="1"/>
    <xf numFmtId="10" fontId="0" fillId="0" borderId="0" xfId="2" applyNumberFormat="1" applyFont="1" applyBorder="1"/>
    <xf numFmtId="164" fontId="0" fillId="0" borderId="49" xfId="2" applyFont="1" applyBorder="1"/>
    <xf numFmtId="0" fontId="0" fillId="0" borderId="5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7" fontId="0" fillId="0" borderId="19" xfId="0" applyNumberFormat="1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164" fontId="0" fillId="0" borderId="5" xfId="2" applyFont="1" applyBorder="1"/>
    <xf numFmtId="164" fontId="0" fillId="0" borderId="51" xfId="2" applyFont="1" applyBorder="1"/>
    <xf numFmtId="10" fontId="0" fillId="0" borderId="51" xfId="2" applyNumberFormat="1" applyFont="1" applyBorder="1"/>
    <xf numFmtId="0" fontId="1" fillId="2" borderId="13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center" vertical="center" wrapText="1"/>
    </xf>
    <xf numFmtId="164" fontId="11" fillId="4" borderId="46" xfId="3" applyFont="1" applyFill="1" applyBorder="1" applyAlignment="1" applyProtection="1">
      <alignment horizontal="center"/>
    </xf>
    <xf numFmtId="164" fontId="11" fillId="4" borderId="47" xfId="3" applyFont="1" applyFill="1" applyBorder="1" applyAlignment="1" applyProtection="1">
      <alignment horizontal="center"/>
    </xf>
    <xf numFmtId="0" fontId="9" fillId="0" borderId="0" xfId="1" applyFont="1" applyAlignment="1">
      <alignment horizontal="center" vertical="center"/>
    </xf>
    <xf numFmtId="165" fontId="13" fillId="3" borderId="24" xfId="4" applyNumberFormat="1" applyFont="1" applyFill="1" applyBorder="1" applyAlignment="1">
      <alignment horizontal="center" vertical="center"/>
    </xf>
    <xf numFmtId="165" fontId="13" fillId="3" borderId="25" xfId="4" applyNumberFormat="1" applyFont="1" applyFill="1" applyBorder="1" applyAlignment="1">
      <alignment horizontal="center" vertical="center"/>
    </xf>
    <xf numFmtId="165" fontId="13" fillId="3" borderId="21" xfId="4" applyNumberFormat="1" applyFont="1" applyFill="1" applyBorder="1" applyAlignment="1">
      <alignment horizontal="center" vertical="center"/>
    </xf>
    <xf numFmtId="39" fontId="7" fillId="4" borderId="17" xfId="4" applyNumberFormat="1" applyFont="1" applyFill="1" applyBorder="1" applyAlignment="1">
      <alignment horizontal="center"/>
    </xf>
    <xf numFmtId="39" fontId="7" fillId="4" borderId="19" xfId="4" applyNumberFormat="1" applyFont="1" applyFill="1" applyBorder="1" applyAlignment="1">
      <alignment horizontal="center"/>
    </xf>
    <xf numFmtId="166" fontId="13" fillId="3" borderId="26" xfId="4" quotePrefix="1" applyNumberFormat="1" applyFont="1" applyFill="1" applyBorder="1" applyAlignment="1">
      <alignment horizontal="center" vertical="center"/>
    </xf>
    <xf numFmtId="166" fontId="13" fillId="3" borderId="27" xfId="4" quotePrefix="1" applyNumberFormat="1" applyFont="1" applyFill="1" applyBorder="1" applyAlignment="1">
      <alignment horizontal="center" vertical="center"/>
    </xf>
    <xf numFmtId="10" fontId="7" fillId="4" borderId="33" xfId="7" applyNumberFormat="1" applyFont="1" applyFill="1" applyBorder="1" applyAlignment="1" applyProtection="1">
      <alignment horizontal="center" vertical="center"/>
    </xf>
    <xf numFmtId="10" fontId="7" fillId="4" borderId="11" xfId="7" applyNumberFormat="1" applyFont="1" applyFill="1" applyBorder="1" applyAlignment="1" applyProtection="1">
      <alignment horizontal="center" vertical="center"/>
    </xf>
    <xf numFmtId="39" fontId="7" fillId="4" borderId="26" xfId="4" applyNumberFormat="1" applyFont="1" applyFill="1" applyBorder="1" applyAlignment="1">
      <alignment horizontal="center" vertical="center"/>
    </xf>
    <xf numFmtId="39" fontId="7" fillId="4" borderId="27" xfId="4" applyNumberFormat="1" applyFont="1" applyFill="1" applyBorder="1" applyAlignment="1">
      <alignment horizontal="center" vertical="center"/>
    </xf>
    <xf numFmtId="39" fontId="7" fillId="4" borderId="36" xfId="4" applyNumberFormat="1" applyFont="1" applyFill="1" applyBorder="1" applyAlignment="1">
      <alignment horizontal="center" vertical="center"/>
    </xf>
    <xf numFmtId="39" fontId="7" fillId="4" borderId="38" xfId="4" applyNumberFormat="1" applyFont="1" applyFill="1" applyBorder="1" applyAlignment="1">
      <alignment horizontal="center" vertical="center"/>
    </xf>
  </cellXfs>
  <cellStyles count="8">
    <cellStyle name="Comma_GMB_Planilha Geral de Orçamento CUSTO" xfId="5" xr:uid="{4C260C4A-2486-4E12-A820-8D439D7598F0}"/>
    <cellStyle name="Currency" xfId="2" builtinId="4"/>
    <cellStyle name="Moeda 4" xfId="3" xr:uid="{57CC85D0-70A4-484B-B50C-FA785F1D193A}"/>
    <cellStyle name="Normal" xfId="0" builtinId="0"/>
    <cellStyle name="Normal 2" xfId="1" xr:uid="{00000000-0005-0000-0000-000002000000}"/>
    <cellStyle name="Normal_JOHNDEERE_Custo_rev5" xfId="4" xr:uid="{AD749A38-030D-4F21-84A8-80997D266CC5}"/>
    <cellStyle name="Porcentagem 2" xfId="7" xr:uid="{6FC7CDF6-14BF-4E42-AF91-C0F31031D4EF}"/>
    <cellStyle name="Vírgula 2" xfId="6" xr:uid="{E1ECFA9C-5CCF-4005-9679-78890C8308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b2297808d0e1ed/04-PM%20-%20SJO/03-Torre/C&#243;pia%20de%20PO%20-%20torre%20de%20narr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"/>
      <sheetName val="CRONOGRAMA"/>
    </sheetNames>
    <sheetDataSet>
      <sheetData sheetId="0" refreshError="1">
        <row r="3">
          <cell r="A3" t="str">
            <v>Nome do Empreendimento: Torre de Narração</v>
          </cell>
        </row>
        <row r="5">
          <cell r="A5" t="str">
            <v>Cidade / UF: São José do Ouro - RS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4E1E-518B-4D3D-93F7-4D169D1BC4CE}">
  <sheetPr>
    <pageSetUpPr fitToPage="1"/>
  </sheetPr>
  <dimension ref="A1:X49"/>
  <sheetViews>
    <sheetView tabSelected="1" zoomScale="7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P49" sqref="A1:P49"/>
    </sheetView>
  </sheetViews>
  <sheetFormatPr defaultColWidth="60" defaultRowHeight="14.4" outlineLevelRow="1" x14ac:dyDescent="0.3"/>
  <cols>
    <col min="1" max="1" width="7.21875" style="2" bestFit="1" customWidth="1"/>
    <col min="2" max="2" width="18.6640625" style="2" bestFit="1" customWidth="1"/>
    <col min="3" max="3" width="14.109375" style="4" customWidth="1"/>
    <col min="4" max="4" width="11.88671875" style="2" customWidth="1"/>
    <col min="5" max="5" width="78.77734375" style="114" customWidth="1"/>
    <col min="6" max="6" width="5.5546875" style="1" bestFit="1" customWidth="1"/>
    <col min="7" max="7" width="7.77734375" style="7" bestFit="1" customWidth="1"/>
    <col min="8" max="8" width="12.6640625" style="7" bestFit="1" customWidth="1"/>
    <col min="9" max="9" width="13.6640625" style="7" customWidth="1"/>
    <col min="10" max="10" width="12.6640625" style="7" bestFit="1" customWidth="1"/>
    <col min="11" max="11" width="13.33203125" style="7" bestFit="1" customWidth="1"/>
    <col min="12" max="12" width="14.44140625" style="7" customWidth="1"/>
    <col min="13" max="13" width="8.44140625" style="3" customWidth="1"/>
    <col min="14" max="14" width="13.6640625" style="7" customWidth="1"/>
    <col min="15" max="15" width="16.6640625" style="7" bestFit="1" customWidth="1"/>
    <col min="16" max="16" width="15.77734375" style="7" customWidth="1"/>
    <col min="17" max="17" width="15.6640625" style="7" customWidth="1"/>
    <col min="18" max="18" width="14.88671875" style="7" hidden="1" customWidth="1"/>
    <col min="19" max="19" width="6.6640625" style="7" hidden="1" customWidth="1"/>
    <col min="20" max="20" width="7.109375" style="7" hidden="1" customWidth="1"/>
    <col min="21" max="21" width="12.6640625" style="7" hidden="1" customWidth="1"/>
    <col min="22" max="22" width="11.109375" style="7" hidden="1" customWidth="1"/>
    <col min="23" max="23" width="12.21875" style="7" hidden="1" customWidth="1"/>
    <col min="24" max="24" width="10.5546875" style="7" hidden="1" customWidth="1"/>
    <col min="25" max="16384" width="60" style="7"/>
  </cols>
  <sheetData>
    <row r="1" spans="1:22" ht="15" thickBot="1" x14ac:dyDescent="0.35">
      <c r="A1" s="123" t="s">
        <v>57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1:22" x14ac:dyDescent="0.3">
      <c r="A2" s="124" t="s">
        <v>1</v>
      </c>
      <c r="B2" s="125"/>
      <c r="C2" s="125"/>
      <c r="D2" s="125"/>
      <c r="E2" s="126"/>
      <c r="F2" s="126"/>
      <c r="G2" s="126"/>
      <c r="H2" s="126"/>
      <c r="I2" s="126"/>
      <c r="J2" s="126"/>
      <c r="K2" s="126"/>
      <c r="L2" s="127"/>
      <c r="M2" s="127"/>
      <c r="N2" s="127"/>
      <c r="O2" s="127"/>
      <c r="P2" s="128"/>
    </row>
    <row r="3" spans="1:22" x14ac:dyDescent="0.3">
      <c r="A3" s="129" t="s">
        <v>58</v>
      </c>
      <c r="B3" s="130"/>
      <c r="C3" s="130"/>
      <c r="D3" s="130"/>
      <c r="E3" s="131"/>
      <c r="F3" s="131"/>
      <c r="G3" s="131"/>
      <c r="H3" s="131"/>
      <c r="I3" s="131"/>
      <c r="J3" s="131"/>
      <c r="K3" s="131"/>
      <c r="L3" s="132"/>
      <c r="M3" s="132"/>
      <c r="N3" s="132"/>
      <c r="O3" s="132"/>
      <c r="P3" s="133"/>
    </row>
    <row r="4" spans="1:22" x14ac:dyDescent="0.3">
      <c r="A4" s="129" t="s">
        <v>59</v>
      </c>
      <c r="B4" s="130"/>
      <c r="C4" s="130"/>
      <c r="D4" s="130"/>
      <c r="E4" s="131"/>
      <c r="F4" s="131"/>
      <c r="G4" s="131"/>
      <c r="H4" s="131"/>
      <c r="I4" s="131"/>
      <c r="J4" s="131"/>
      <c r="K4" s="131"/>
      <c r="L4" s="132"/>
      <c r="M4" s="132"/>
      <c r="N4" s="132"/>
      <c r="O4" s="132"/>
      <c r="P4" s="133"/>
    </row>
    <row r="5" spans="1:22" x14ac:dyDescent="0.3">
      <c r="A5" s="129" t="s">
        <v>16</v>
      </c>
      <c r="B5" s="130"/>
      <c r="C5" s="130"/>
      <c r="D5" s="130"/>
      <c r="E5" s="131"/>
      <c r="F5" s="131"/>
      <c r="G5" s="131"/>
      <c r="H5" s="131"/>
      <c r="I5" s="131"/>
      <c r="J5" s="131"/>
      <c r="K5" s="131"/>
      <c r="L5" s="132"/>
      <c r="M5" s="132"/>
      <c r="N5" s="132"/>
      <c r="O5" s="132"/>
      <c r="P5" s="133"/>
    </row>
    <row r="6" spans="1:22" ht="15" thickBot="1" x14ac:dyDescent="0.35">
      <c r="A6" s="118" t="s">
        <v>45</v>
      </c>
      <c r="B6" s="119"/>
      <c r="C6" s="119"/>
      <c r="D6" s="119"/>
      <c r="E6" s="120"/>
      <c r="F6" s="120"/>
      <c r="G6" s="120"/>
      <c r="H6" s="120"/>
      <c r="I6" s="120"/>
      <c r="J6" s="120"/>
      <c r="K6" s="120"/>
      <c r="L6" s="121"/>
      <c r="M6" s="121"/>
      <c r="N6" s="121"/>
      <c r="O6" s="121"/>
      <c r="P6" s="122"/>
      <c r="U6" s="7" t="s">
        <v>46</v>
      </c>
      <c r="V6" s="7">
        <v>1.1758900000000001</v>
      </c>
    </row>
    <row r="7" spans="1:22" x14ac:dyDescent="0.3">
      <c r="A7" s="137" t="s">
        <v>2</v>
      </c>
      <c r="B7" s="139" t="s">
        <v>17</v>
      </c>
      <c r="C7" s="141" t="s">
        <v>18</v>
      </c>
      <c r="D7" s="139" t="s">
        <v>19</v>
      </c>
      <c r="E7" s="143" t="s">
        <v>9</v>
      </c>
      <c r="F7" s="143" t="s">
        <v>10</v>
      </c>
      <c r="G7" s="139" t="s">
        <v>11</v>
      </c>
      <c r="H7" s="145" t="s">
        <v>3</v>
      </c>
      <c r="I7" s="145"/>
      <c r="J7" s="145" t="s">
        <v>4</v>
      </c>
      <c r="K7" s="145" t="s">
        <v>4</v>
      </c>
      <c r="L7" s="143" t="s">
        <v>24</v>
      </c>
      <c r="M7" s="146" t="s">
        <v>20</v>
      </c>
      <c r="N7" s="78" t="s">
        <v>3</v>
      </c>
      <c r="O7" s="78" t="s">
        <v>39</v>
      </c>
      <c r="P7" s="135" t="s">
        <v>5</v>
      </c>
    </row>
    <row r="8" spans="1:22" s="1" customFormat="1" ht="15" thickBot="1" x14ac:dyDescent="0.35">
      <c r="A8" s="138"/>
      <c r="B8" s="140"/>
      <c r="C8" s="142"/>
      <c r="D8" s="140"/>
      <c r="E8" s="144"/>
      <c r="F8" s="144"/>
      <c r="G8" s="140"/>
      <c r="H8" s="17" t="s">
        <v>12</v>
      </c>
      <c r="I8" s="17" t="s">
        <v>21</v>
      </c>
      <c r="J8" s="17" t="s">
        <v>12</v>
      </c>
      <c r="K8" s="17" t="s">
        <v>21</v>
      </c>
      <c r="L8" s="144"/>
      <c r="M8" s="147"/>
      <c r="N8" s="17" t="s">
        <v>21</v>
      </c>
      <c r="O8" s="17" t="s">
        <v>21</v>
      </c>
      <c r="P8" s="136"/>
    </row>
    <row r="9" spans="1:22" x14ac:dyDescent="0.3">
      <c r="A9" s="24">
        <v>1</v>
      </c>
      <c r="B9" s="8" t="s">
        <v>7</v>
      </c>
      <c r="C9" s="6"/>
      <c r="D9" s="6"/>
      <c r="E9" s="108"/>
      <c r="F9" s="6"/>
      <c r="G9" s="6"/>
      <c r="H9" s="6"/>
      <c r="I9" s="26">
        <f>SUM(I10:I14)</f>
        <v>5090.8921999999993</v>
      </c>
      <c r="J9" s="6"/>
      <c r="K9" s="26">
        <f>SUM(K10:K14)</f>
        <v>615.4982</v>
      </c>
      <c r="L9" s="32" t="s">
        <v>15</v>
      </c>
      <c r="M9" s="25"/>
      <c r="N9" s="26">
        <f>SUM(N10:N16)</f>
        <v>7558.2568749999991</v>
      </c>
      <c r="O9" s="26">
        <f>SUM(O10:O16)</f>
        <v>1175.4591250000001</v>
      </c>
      <c r="P9" s="26">
        <f>SUM(P10:P16)</f>
        <v>8733.7199999999993</v>
      </c>
    </row>
    <row r="10" spans="1:22" outlineLevel="1" x14ac:dyDescent="0.3">
      <c r="A10" s="16" t="s">
        <v>81</v>
      </c>
      <c r="B10" s="33"/>
      <c r="C10" s="29"/>
      <c r="D10" s="33"/>
      <c r="E10" s="109" t="s">
        <v>6</v>
      </c>
      <c r="F10" s="18"/>
      <c r="G10" s="18"/>
      <c r="H10" s="18"/>
      <c r="I10" s="18"/>
      <c r="J10" s="18"/>
      <c r="K10" s="19"/>
      <c r="L10" s="18"/>
      <c r="M10" s="23"/>
      <c r="N10" s="18"/>
      <c r="O10" s="19"/>
      <c r="P10" s="12"/>
    </row>
    <row r="11" spans="1:22" outlineLevel="1" x14ac:dyDescent="0.3">
      <c r="A11" s="86" t="s">
        <v>82</v>
      </c>
      <c r="B11" s="88" t="s">
        <v>22</v>
      </c>
      <c r="C11" s="88">
        <v>92761</v>
      </c>
      <c r="D11" s="84">
        <v>44228</v>
      </c>
      <c r="E11" s="110" t="s">
        <v>44</v>
      </c>
      <c r="F11" s="10" t="s">
        <v>67</v>
      </c>
      <c r="G11" s="9">
        <v>72.52</v>
      </c>
      <c r="H11" s="11">
        <v>13.05</v>
      </c>
      <c r="I11" s="11">
        <f>G11*H11</f>
        <v>946.38599999999997</v>
      </c>
      <c r="J11" s="11">
        <v>1.43</v>
      </c>
      <c r="K11" s="11">
        <f>J11*G11</f>
        <v>103.70359999999999</v>
      </c>
      <c r="L11" s="11">
        <f t="shared" ref="L11:L14" si="0">J11+H11</f>
        <v>14.48</v>
      </c>
      <c r="M11" s="85">
        <v>0.25</v>
      </c>
      <c r="N11" s="11">
        <f>(($I11)*(1+$M11))</f>
        <v>1182.9825000000001</v>
      </c>
      <c r="O11" s="11">
        <f>($K11)*(1+$M11)</f>
        <v>129.62950000000001</v>
      </c>
      <c r="P11" s="12">
        <f>ROUND((K11+I11)*(1+M11),2)</f>
        <v>1312.61</v>
      </c>
    </row>
    <row r="12" spans="1:22" outlineLevel="1" x14ac:dyDescent="0.3">
      <c r="A12" s="86" t="s">
        <v>83</v>
      </c>
      <c r="B12" s="88" t="s">
        <v>22</v>
      </c>
      <c r="C12" s="88">
        <v>92759</v>
      </c>
      <c r="D12" s="84">
        <v>44228</v>
      </c>
      <c r="E12" s="110" t="s">
        <v>60</v>
      </c>
      <c r="F12" s="10" t="s">
        <v>67</v>
      </c>
      <c r="G12" s="9">
        <v>33.020000000000003</v>
      </c>
      <c r="H12" s="11">
        <v>11.95</v>
      </c>
      <c r="I12" s="11">
        <f>G12*H12</f>
        <v>394.589</v>
      </c>
      <c r="J12" s="11">
        <v>3.11</v>
      </c>
      <c r="K12" s="11">
        <f>J12*G12</f>
        <v>102.6922</v>
      </c>
      <c r="L12" s="11">
        <f t="shared" ref="L12" si="1">J12+H12</f>
        <v>15.059999999999999</v>
      </c>
      <c r="M12" s="85">
        <v>0.25</v>
      </c>
      <c r="N12" s="11">
        <f t="shared" ref="N12:N16" si="2">(($I12)*(1+$M12))</f>
        <v>493.23624999999998</v>
      </c>
      <c r="O12" s="11">
        <f t="shared" ref="O12:O16" si="3">($K12)*(1+$M12)</f>
        <v>128.36525</v>
      </c>
      <c r="P12" s="12">
        <f>ROUND((K12+I12)*(1+M12),2)</f>
        <v>621.6</v>
      </c>
    </row>
    <row r="13" spans="1:22" outlineLevel="1" x14ac:dyDescent="0.3">
      <c r="A13" s="86" t="s">
        <v>84</v>
      </c>
      <c r="B13" s="88" t="s">
        <v>22</v>
      </c>
      <c r="C13" s="88">
        <v>97088</v>
      </c>
      <c r="D13" s="84">
        <v>44228</v>
      </c>
      <c r="E13" s="110" t="s">
        <v>62</v>
      </c>
      <c r="F13" s="10" t="s">
        <v>67</v>
      </c>
      <c r="G13" s="9">
        <v>79.599999999999994</v>
      </c>
      <c r="H13" s="11">
        <v>21.83</v>
      </c>
      <c r="I13" s="11">
        <f>G13*H13</f>
        <v>1737.6679999999997</v>
      </c>
      <c r="J13" s="11">
        <v>0.72</v>
      </c>
      <c r="K13" s="11">
        <f>J13*G13</f>
        <v>57.311999999999991</v>
      </c>
      <c r="L13" s="11">
        <f t="shared" ref="L13" si="4">J13+H13</f>
        <v>22.549999999999997</v>
      </c>
      <c r="M13" s="85">
        <v>0.25</v>
      </c>
      <c r="N13" s="11">
        <f t="shared" si="2"/>
        <v>2172.0849999999996</v>
      </c>
      <c r="O13" s="11">
        <f t="shared" si="3"/>
        <v>71.639999999999986</v>
      </c>
      <c r="P13" s="12">
        <f>ROUND((K13+I13)*(1+M13),2)</f>
        <v>2243.73</v>
      </c>
    </row>
    <row r="14" spans="1:22" ht="28.8" outlineLevel="1" x14ac:dyDescent="0.3">
      <c r="A14" s="86" t="s">
        <v>85</v>
      </c>
      <c r="B14" s="88" t="s">
        <v>22</v>
      </c>
      <c r="C14" s="88">
        <v>94964</v>
      </c>
      <c r="D14" s="84">
        <v>44228</v>
      </c>
      <c r="E14" s="110" t="s">
        <v>63</v>
      </c>
      <c r="F14" s="10" t="s">
        <v>66</v>
      </c>
      <c r="G14" s="9">
        <v>6.76</v>
      </c>
      <c r="H14" s="11">
        <v>297.67</v>
      </c>
      <c r="I14" s="11">
        <f>G14*H14</f>
        <v>2012.2492</v>
      </c>
      <c r="J14" s="11">
        <v>52.04</v>
      </c>
      <c r="K14" s="11">
        <f>J14*G14</f>
        <v>351.79039999999998</v>
      </c>
      <c r="L14" s="11">
        <f t="shared" si="0"/>
        <v>349.71000000000004</v>
      </c>
      <c r="M14" s="85">
        <v>0.25</v>
      </c>
      <c r="N14" s="11">
        <f t="shared" si="2"/>
        <v>2515.3114999999998</v>
      </c>
      <c r="O14" s="11">
        <f t="shared" si="3"/>
        <v>439.73799999999994</v>
      </c>
      <c r="P14" s="12">
        <f>ROUND((K14+I14)*(1+M14),2)</f>
        <v>2955.05</v>
      </c>
    </row>
    <row r="15" spans="1:22" outlineLevel="1" x14ac:dyDescent="0.3">
      <c r="A15" s="86" t="s">
        <v>86</v>
      </c>
      <c r="B15" s="88" t="s">
        <v>22</v>
      </c>
      <c r="C15" s="88">
        <v>92265</v>
      </c>
      <c r="D15" s="84">
        <v>44228</v>
      </c>
      <c r="E15" s="110" t="s">
        <v>68</v>
      </c>
      <c r="F15" s="10" t="s">
        <v>65</v>
      </c>
      <c r="G15" s="9">
        <v>13.77</v>
      </c>
      <c r="H15" s="11">
        <v>57.11</v>
      </c>
      <c r="I15" s="11">
        <f t="shared" ref="I15" si="5">G15*H15</f>
        <v>786.40469999999993</v>
      </c>
      <c r="J15" s="11">
        <v>20</v>
      </c>
      <c r="K15" s="11">
        <f t="shared" ref="K15" si="6">J15*G15</f>
        <v>275.39999999999998</v>
      </c>
      <c r="L15" s="11">
        <f t="shared" ref="L15" si="7">J15+H15</f>
        <v>77.11</v>
      </c>
      <c r="M15" s="85">
        <v>0.25</v>
      </c>
      <c r="N15" s="11">
        <f t="shared" si="2"/>
        <v>983.00587499999995</v>
      </c>
      <c r="O15" s="11">
        <f t="shared" si="3"/>
        <v>344.25</v>
      </c>
      <c r="P15" s="12">
        <f t="shared" ref="P15" si="8">ROUND((K15+I15)*(1+M15),2)</f>
        <v>1327.26</v>
      </c>
    </row>
    <row r="16" spans="1:22" outlineLevel="1" x14ac:dyDescent="0.3">
      <c r="A16" s="86" t="s">
        <v>87</v>
      </c>
      <c r="B16" s="88" t="s">
        <v>22</v>
      </c>
      <c r="C16" s="88">
        <v>100324</v>
      </c>
      <c r="D16" s="84">
        <v>44228</v>
      </c>
      <c r="E16" s="110" t="s">
        <v>71</v>
      </c>
      <c r="F16" s="10" t="s">
        <v>66</v>
      </c>
      <c r="G16" s="9">
        <v>2.69</v>
      </c>
      <c r="H16" s="11">
        <v>62.94</v>
      </c>
      <c r="I16" s="11">
        <f t="shared" ref="I16" si="9">G16*H16</f>
        <v>169.30859999999998</v>
      </c>
      <c r="J16" s="11">
        <v>18.39</v>
      </c>
      <c r="K16" s="11">
        <f t="shared" ref="K16" si="10">J16*G16</f>
        <v>49.469099999999997</v>
      </c>
      <c r="L16" s="11">
        <f t="shared" ref="L16" si="11">J16+H16</f>
        <v>81.33</v>
      </c>
      <c r="M16" s="85">
        <v>0.25</v>
      </c>
      <c r="N16" s="11">
        <f t="shared" si="2"/>
        <v>211.63574999999997</v>
      </c>
      <c r="O16" s="11">
        <f t="shared" si="3"/>
        <v>61.836374999999997</v>
      </c>
      <c r="P16" s="12">
        <f t="shared" ref="P16" si="12">ROUND((K16+I16)*(1+M16),2)</f>
        <v>273.47000000000003</v>
      </c>
    </row>
    <row r="17" spans="1:16" outlineLevel="1" x14ac:dyDescent="0.3">
      <c r="A17" s="86"/>
      <c r="B17" s="31"/>
      <c r="C17" s="31"/>
      <c r="D17" s="5"/>
      <c r="E17" s="111"/>
      <c r="F17" s="14"/>
      <c r="G17" s="13"/>
      <c r="H17" s="15"/>
      <c r="I17" s="15"/>
      <c r="J17" s="15"/>
      <c r="K17" s="15"/>
      <c r="L17" s="15"/>
      <c r="M17" s="22"/>
      <c r="N17" s="15"/>
      <c r="O17" s="15"/>
      <c r="P17" s="12"/>
    </row>
    <row r="18" spans="1:16" x14ac:dyDescent="0.3">
      <c r="A18" s="24">
        <v>2</v>
      </c>
      <c r="B18" s="8" t="s">
        <v>8</v>
      </c>
      <c r="C18" s="6"/>
      <c r="D18" s="6"/>
      <c r="E18" s="108"/>
      <c r="F18" s="6"/>
      <c r="G18" s="6"/>
      <c r="H18" s="6"/>
      <c r="I18" s="26">
        <f>SUM(I19:I22)</f>
        <v>19570.229500000001</v>
      </c>
      <c r="J18" s="6"/>
      <c r="K18" s="26">
        <f>SUM(K19:K22)</f>
        <v>1313.0349000000001</v>
      </c>
      <c r="L18" s="32" t="s">
        <v>15</v>
      </c>
      <c r="M18" s="25"/>
      <c r="N18" s="26">
        <f t="shared" ref="N18:O18" si="13">SUM(N19:N22)</f>
        <v>24462.786874999998</v>
      </c>
      <c r="O18" s="26">
        <f t="shared" si="13"/>
        <v>1641.2936249999998</v>
      </c>
      <c r="P18" s="26">
        <f>SUM(P19:P22)</f>
        <v>26104.079999999994</v>
      </c>
    </row>
    <row r="19" spans="1:16" outlineLevel="1" x14ac:dyDescent="0.3">
      <c r="A19" s="16" t="s">
        <v>13</v>
      </c>
      <c r="B19" s="33"/>
      <c r="C19" s="29"/>
      <c r="D19" s="33"/>
      <c r="E19" s="109" t="s">
        <v>23</v>
      </c>
      <c r="F19" s="18"/>
      <c r="G19" s="18"/>
      <c r="H19" s="18"/>
      <c r="I19" s="18"/>
      <c r="J19" s="18"/>
      <c r="K19" s="19"/>
      <c r="L19" s="18"/>
      <c r="M19" s="23"/>
      <c r="N19" s="18"/>
      <c r="O19" s="19"/>
      <c r="P19" s="12"/>
    </row>
    <row r="20" spans="1:16" outlineLevel="1" x14ac:dyDescent="0.3">
      <c r="A20" s="86" t="s">
        <v>25</v>
      </c>
      <c r="B20" s="87" t="s">
        <v>22</v>
      </c>
      <c r="C20" s="87">
        <v>92269</v>
      </c>
      <c r="D20" s="27">
        <v>44228</v>
      </c>
      <c r="E20" s="110" t="s">
        <v>69</v>
      </c>
      <c r="F20" s="10" t="s">
        <v>65</v>
      </c>
      <c r="G20" s="9">
        <v>190.57</v>
      </c>
      <c r="H20" s="11">
        <v>35.11</v>
      </c>
      <c r="I20" s="11">
        <f>G20*H20</f>
        <v>6690.9126999999999</v>
      </c>
      <c r="J20" s="11">
        <v>0.51</v>
      </c>
      <c r="K20" s="11">
        <f>J20*G20</f>
        <v>97.190699999999993</v>
      </c>
      <c r="L20" s="20">
        <f>J20+H20</f>
        <v>35.619999999999997</v>
      </c>
      <c r="M20" s="21">
        <v>0.25</v>
      </c>
      <c r="N20" s="12">
        <f>($I20)*(1+$M20)</f>
        <v>8363.6408749999991</v>
      </c>
      <c r="O20" s="12">
        <f>($K20)*(1+$M20)</f>
        <v>121.48837499999999</v>
      </c>
      <c r="P20" s="12">
        <f>ROUND((K20+I20)*(1+M20),2)</f>
        <v>8485.1299999999992</v>
      </c>
    </row>
    <row r="21" spans="1:16" outlineLevel="1" x14ac:dyDescent="0.3">
      <c r="A21" s="86" t="s">
        <v>61</v>
      </c>
      <c r="B21" s="87" t="s">
        <v>22</v>
      </c>
      <c r="C21" s="87">
        <v>97088</v>
      </c>
      <c r="D21" s="27">
        <v>44228</v>
      </c>
      <c r="E21" s="110" t="s">
        <v>62</v>
      </c>
      <c r="F21" s="10" t="s">
        <v>67</v>
      </c>
      <c r="G21" s="9">
        <v>329.22</v>
      </c>
      <c r="H21" s="11">
        <v>21.83</v>
      </c>
      <c r="I21" s="11">
        <f>G21*H21</f>
        <v>7186.8725999999997</v>
      </c>
      <c r="J21" s="11">
        <v>0.72</v>
      </c>
      <c r="K21" s="11">
        <f>J21*G21</f>
        <v>237.03840000000002</v>
      </c>
      <c r="L21" s="20">
        <f t="shared" ref="L21" si="14">J21+H21</f>
        <v>22.549999999999997</v>
      </c>
      <c r="M21" s="21">
        <v>0.25</v>
      </c>
      <c r="N21" s="12">
        <f t="shared" ref="N21:N22" si="15">($I21)*(1+$M21)</f>
        <v>8983.5907499999994</v>
      </c>
      <c r="O21" s="12">
        <f t="shared" ref="O21:O22" si="16">($K21)*(1+$M21)</f>
        <v>296.298</v>
      </c>
      <c r="P21" s="12">
        <f>ROUND((K21+I21)*(1+M21),2)</f>
        <v>9279.89</v>
      </c>
    </row>
    <row r="22" spans="1:16" ht="28.8" outlineLevel="1" x14ac:dyDescent="0.3">
      <c r="A22" s="86" t="s">
        <v>47</v>
      </c>
      <c r="B22" s="87" t="s">
        <v>22</v>
      </c>
      <c r="C22" s="87">
        <v>94965</v>
      </c>
      <c r="D22" s="27">
        <v>44228</v>
      </c>
      <c r="E22" s="110" t="s">
        <v>63</v>
      </c>
      <c r="F22" s="10" t="s">
        <v>66</v>
      </c>
      <c r="G22" s="9">
        <v>17.79</v>
      </c>
      <c r="H22" s="11">
        <v>319.98</v>
      </c>
      <c r="I22" s="11">
        <f>G22*H22</f>
        <v>5692.4441999999999</v>
      </c>
      <c r="J22" s="11">
        <v>55.02</v>
      </c>
      <c r="K22" s="11">
        <f>J22*G22</f>
        <v>978.80579999999998</v>
      </c>
      <c r="L22" s="20">
        <f t="shared" ref="L22" si="17">J22+H22</f>
        <v>375</v>
      </c>
      <c r="M22" s="21">
        <v>0.25</v>
      </c>
      <c r="N22" s="12">
        <f t="shared" si="15"/>
        <v>7115.5552499999994</v>
      </c>
      <c r="O22" s="12">
        <f t="shared" si="16"/>
        <v>1223.5072499999999</v>
      </c>
      <c r="P22" s="12">
        <f t="shared" ref="P22" si="18">ROUND((K22+I22)*(1+M22),2)</f>
        <v>8339.06</v>
      </c>
    </row>
    <row r="23" spans="1:16" outlineLevel="1" x14ac:dyDescent="0.3">
      <c r="A23" s="30"/>
      <c r="B23" s="31"/>
      <c r="C23" s="28"/>
      <c r="D23" s="31"/>
      <c r="E23" s="111"/>
      <c r="F23" s="14"/>
      <c r="G23" s="13"/>
      <c r="H23" s="15"/>
      <c r="I23" s="15"/>
      <c r="J23" s="15"/>
      <c r="K23" s="15"/>
      <c r="L23" s="15"/>
      <c r="M23" s="22"/>
      <c r="N23" s="15"/>
      <c r="O23" s="15"/>
      <c r="P23" s="12"/>
    </row>
    <row r="24" spans="1:16" x14ac:dyDescent="0.3">
      <c r="A24" s="24">
        <v>3</v>
      </c>
      <c r="B24" s="8" t="s">
        <v>49</v>
      </c>
      <c r="C24" s="6"/>
      <c r="D24" s="6"/>
      <c r="E24" s="108"/>
      <c r="F24" s="6"/>
      <c r="G24" s="6"/>
      <c r="H24" s="6"/>
      <c r="I24" s="26">
        <f>SUM(I25:I27)</f>
        <v>12200.8904</v>
      </c>
      <c r="J24" s="6"/>
      <c r="K24" s="26">
        <f>SUM(K25:K27)</f>
        <v>6944.3879999999999</v>
      </c>
      <c r="L24" s="32" t="s">
        <v>15</v>
      </c>
      <c r="M24" s="25"/>
      <c r="N24" s="26">
        <f t="shared" ref="N24:O24" si="19">SUM(N25:N27)</f>
        <v>15251.11</v>
      </c>
      <c r="O24" s="26">
        <f t="shared" si="19"/>
        <v>8680.49</v>
      </c>
      <c r="P24" s="26">
        <f>SUM(P25:P27)</f>
        <v>23931.600000000002</v>
      </c>
    </row>
    <row r="25" spans="1:16" outlineLevel="1" x14ac:dyDescent="0.3">
      <c r="A25" s="16" t="s">
        <v>48</v>
      </c>
      <c r="B25" s="33"/>
      <c r="C25" s="29"/>
      <c r="D25" s="33"/>
      <c r="E25" s="109" t="s">
        <v>51</v>
      </c>
      <c r="F25" s="18"/>
      <c r="G25" s="18"/>
      <c r="H25" s="18"/>
      <c r="I25" s="18"/>
      <c r="J25" s="18"/>
      <c r="K25" s="19"/>
      <c r="L25" s="18"/>
      <c r="M25" s="23"/>
      <c r="N25" s="18"/>
      <c r="O25" s="19"/>
      <c r="P25" s="12"/>
    </row>
    <row r="26" spans="1:16" ht="28.8" outlineLevel="1" x14ac:dyDescent="0.3">
      <c r="A26" s="86" t="s">
        <v>14</v>
      </c>
      <c r="B26" s="87" t="s">
        <v>22</v>
      </c>
      <c r="C26" s="87">
        <v>101159</v>
      </c>
      <c r="D26" s="27">
        <v>44228</v>
      </c>
      <c r="E26" s="110" t="s">
        <v>70</v>
      </c>
      <c r="F26" s="10" t="s">
        <v>65</v>
      </c>
      <c r="G26" s="80">
        <v>139.12</v>
      </c>
      <c r="H26" s="11">
        <v>62.67</v>
      </c>
      <c r="I26" s="11">
        <f>G26*H26</f>
        <v>8718.6504000000004</v>
      </c>
      <c r="J26" s="11">
        <v>40.15</v>
      </c>
      <c r="K26" s="11">
        <f>J26*G26</f>
        <v>5585.6679999999997</v>
      </c>
      <c r="L26" s="20">
        <f>J26+H26</f>
        <v>102.82</v>
      </c>
      <c r="M26" s="21">
        <v>0.25</v>
      </c>
      <c r="N26" s="12">
        <f>ROUND(($I26)*(1+$M26),2)</f>
        <v>10898.31</v>
      </c>
      <c r="O26" s="12">
        <f>ROUND(($K26)*(1+$M26),2)</f>
        <v>6982.09</v>
      </c>
      <c r="P26" s="12">
        <f>ROUND((K26+I26)*(1+M26),2)</f>
        <v>17880.400000000001</v>
      </c>
    </row>
    <row r="27" spans="1:16" ht="28.8" outlineLevel="1" x14ac:dyDescent="0.3">
      <c r="A27" s="86" t="s">
        <v>88</v>
      </c>
      <c r="B27" s="87" t="s">
        <v>22</v>
      </c>
      <c r="C27" s="87">
        <v>87476</v>
      </c>
      <c r="D27" s="27">
        <v>44228</v>
      </c>
      <c r="E27" s="110" t="s">
        <v>72</v>
      </c>
      <c r="F27" s="10" t="s">
        <v>65</v>
      </c>
      <c r="G27" s="80">
        <v>64</v>
      </c>
      <c r="H27" s="11">
        <v>54.41</v>
      </c>
      <c r="I27" s="11">
        <f>G27*H27</f>
        <v>3482.24</v>
      </c>
      <c r="J27" s="11">
        <v>21.23</v>
      </c>
      <c r="K27" s="11">
        <f>J27*G27</f>
        <v>1358.72</v>
      </c>
      <c r="L27" s="20">
        <f>J27+H27</f>
        <v>75.64</v>
      </c>
      <c r="M27" s="21">
        <v>0.25</v>
      </c>
      <c r="N27" s="12">
        <f>ROUND(($I27)*(1+$M27),2)</f>
        <v>4352.8</v>
      </c>
      <c r="O27" s="12">
        <f>ROUND(($K27)*(1+$M27),2)</f>
        <v>1698.4</v>
      </c>
      <c r="P27" s="12">
        <f>ROUND((K27+I27)*(1+M27),2)</f>
        <v>6051.2</v>
      </c>
    </row>
    <row r="28" spans="1:16" outlineLevel="1" x14ac:dyDescent="0.3">
      <c r="A28" s="30"/>
      <c r="B28" s="31"/>
      <c r="C28" s="28"/>
      <c r="D28" s="31"/>
      <c r="E28" s="111"/>
      <c r="F28" s="14"/>
      <c r="G28" s="13"/>
      <c r="H28" s="15"/>
      <c r="I28" s="15"/>
      <c r="J28" s="15"/>
      <c r="K28" s="15"/>
      <c r="L28" s="15"/>
      <c r="M28" s="22"/>
      <c r="N28" s="15"/>
      <c r="O28" s="15"/>
      <c r="P28" s="12"/>
    </row>
    <row r="29" spans="1:16" x14ac:dyDescent="0.3">
      <c r="A29" s="24">
        <v>4</v>
      </c>
      <c r="B29" s="8" t="s">
        <v>73</v>
      </c>
      <c r="C29" s="6"/>
      <c r="D29" s="6"/>
      <c r="E29" s="108"/>
      <c r="F29" s="6"/>
      <c r="G29" s="6"/>
      <c r="H29" s="6"/>
      <c r="I29" s="26">
        <f>SUM(I30:I31)</f>
        <v>1418.104</v>
      </c>
      <c r="J29" s="6"/>
      <c r="K29" s="26">
        <f>SUM(K30:K31)</f>
        <v>1161.8399999999999</v>
      </c>
      <c r="L29" s="32" t="s">
        <v>15</v>
      </c>
      <c r="M29" s="25"/>
      <c r="N29" s="26">
        <f t="shared" ref="N29:O29" si="20">SUM(N30:N31)</f>
        <v>1772.63</v>
      </c>
      <c r="O29" s="26">
        <f t="shared" si="20"/>
        <v>1452.3</v>
      </c>
      <c r="P29" s="26">
        <f>SUM(P30:P31)</f>
        <v>3224.9300000000003</v>
      </c>
    </row>
    <row r="30" spans="1:16" ht="43.2" outlineLevel="1" x14ac:dyDescent="0.3">
      <c r="A30" s="86" t="s">
        <v>89</v>
      </c>
      <c r="B30" s="87" t="s">
        <v>22</v>
      </c>
      <c r="C30" s="87">
        <v>87893</v>
      </c>
      <c r="D30" s="27">
        <v>44228</v>
      </c>
      <c r="E30" s="110" t="s">
        <v>74</v>
      </c>
      <c r="F30" s="10" t="s">
        <v>65</v>
      </c>
      <c r="G30" s="9">
        <v>82.4</v>
      </c>
      <c r="H30" s="11">
        <v>2.2999999999999998</v>
      </c>
      <c r="I30" s="11">
        <f t="shared" ref="I30:I31" si="21">G30*H30</f>
        <v>189.52</v>
      </c>
      <c r="J30" s="11">
        <v>3</v>
      </c>
      <c r="K30" s="11">
        <f t="shared" ref="K30:K31" si="22">J30*G30</f>
        <v>247.20000000000002</v>
      </c>
      <c r="L30" s="20">
        <f>J30+H30</f>
        <v>5.3</v>
      </c>
      <c r="M30" s="21">
        <v>0.25</v>
      </c>
      <c r="N30" s="12">
        <f>ROUND(($I30)*(1+$M30),2)</f>
        <v>236.9</v>
      </c>
      <c r="O30" s="12">
        <f>ROUND(($K30)*(1+$M30),2)</f>
        <v>309</v>
      </c>
      <c r="P30" s="12">
        <f>ROUND((K30+I30)*(1+M30),2)</f>
        <v>545.9</v>
      </c>
    </row>
    <row r="31" spans="1:16" ht="43.2" outlineLevel="1" x14ac:dyDescent="0.3">
      <c r="A31" s="86" t="s">
        <v>90</v>
      </c>
      <c r="B31" s="87" t="s">
        <v>22</v>
      </c>
      <c r="C31" s="87">
        <v>87529</v>
      </c>
      <c r="D31" s="27">
        <v>44228</v>
      </c>
      <c r="E31" s="110" t="s">
        <v>75</v>
      </c>
      <c r="F31" s="10" t="s">
        <v>65</v>
      </c>
      <c r="G31" s="9">
        <v>82.4</v>
      </c>
      <c r="H31" s="11">
        <v>14.91</v>
      </c>
      <c r="I31" s="11">
        <f t="shared" si="21"/>
        <v>1228.5840000000001</v>
      </c>
      <c r="J31" s="11">
        <v>11.1</v>
      </c>
      <c r="K31" s="11">
        <f t="shared" si="22"/>
        <v>914.64</v>
      </c>
      <c r="L31" s="20">
        <f t="shared" ref="L31" si="23">J31+H31</f>
        <v>26.009999999999998</v>
      </c>
      <c r="M31" s="21">
        <v>0.25</v>
      </c>
      <c r="N31" s="12">
        <f t="shared" ref="N31" si="24">ROUND(($I31)*(1+$M31),2)</f>
        <v>1535.73</v>
      </c>
      <c r="O31" s="12">
        <f t="shared" ref="O31" si="25">ROUND(($K31)*(1+$M31),2)</f>
        <v>1143.3</v>
      </c>
      <c r="P31" s="12">
        <f t="shared" ref="P31" si="26">ROUND((K31+I31)*(1+M31),2)</f>
        <v>2679.03</v>
      </c>
    </row>
    <row r="32" spans="1:16" outlineLevel="1" x14ac:dyDescent="0.3">
      <c r="A32" s="30"/>
      <c r="B32" s="31"/>
      <c r="C32" s="28"/>
      <c r="D32" s="31"/>
      <c r="E32" s="111"/>
      <c r="F32" s="14"/>
      <c r="G32" s="13"/>
      <c r="H32" s="15"/>
      <c r="I32" s="15"/>
      <c r="J32" s="15"/>
      <c r="K32" s="15"/>
      <c r="L32" s="15"/>
      <c r="M32" s="22"/>
      <c r="N32" s="15"/>
      <c r="O32" s="15"/>
      <c r="P32" s="12"/>
    </row>
    <row r="33" spans="1:16" x14ac:dyDescent="0.3">
      <c r="A33" s="24">
        <v>5</v>
      </c>
      <c r="B33" s="8" t="s">
        <v>26</v>
      </c>
      <c r="C33" s="6"/>
      <c r="D33" s="6"/>
      <c r="E33" s="108"/>
      <c r="F33" s="6"/>
      <c r="G33" s="6"/>
      <c r="H33" s="6"/>
      <c r="I33" s="26">
        <f>SUM(I34:I34)</f>
        <v>2234.4</v>
      </c>
      <c r="J33" s="6"/>
      <c r="K33" s="26">
        <f>SUM(K34:K34)</f>
        <v>655.19999999999993</v>
      </c>
      <c r="L33" s="32" t="s">
        <v>15</v>
      </c>
      <c r="M33" s="25"/>
      <c r="N33" s="26">
        <f t="shared" ref="N33:O33" si="27">SUM(N34:N35)</f>
        <v>15108.96</v>
      </c>
      <c r="O33" s="26">
        <f t="shared" si="27"/>
        <v>4103.59</v>
      </c>
      <c r="P33" s="26">
        <f>SUM(P34:P35)</f>
        <v>19212.55</v>
      </c>
    </row>
    <row r="34" spans="1:16" outlineLevel="1" x14ac:dyDescent="0.3">
      <c r="A34" s="86" t="s">
        <v>50</v>
      </c>
      <c r="B34" s="87" t="s">
        <v>22</v>
      </c>
      <c r="C34" s="87">
        <v>100703</v>
      </c>
      <c r="D34" s="27">
        <v>44228</v>
      </c>
      <c r="E34" s="110" t="s">
        <v>64</v>
      </c>
      <c r="F34" s="10" t="s">
        <v>27</v>
      </c>
      <c r="G34" s="9">
        <v>112</v>
      </c>
      <c r="H34" s="11">
        <v>19.95</v>
      </c>
      <c r="I34" s="11">
        <f>G34*H34</f>
        <v>2234.4</v>
      </c>
      <c r="J34" s="11">
        <v>5.85</v>
      </c>
      <c r="K34" s="11">
        <f>J34*G34</f>
        <v>655.19999999999993</v>
      </c>
      <c r="L34" s="20">
        <f>J34+H34</f>
        <v>25.799999999999997</v>
      </c>
      <c r="M34" s="21">
        <v>0.25</v>
      </c>
      <c r="N34" s="12">
        <f>ROUND(($I34)*(1+$M34),2)</f>
        <v>2793</v>
      </c>
      <c r="O34" s="12">
        <f>ROUND(($K34)*(1+$M34),2)</f>
        <v>819</v>
      </c>
      <c r="P34" s="12">
        <f>ROUND((K34+I34)*(1+M34),2)</f>
        <v>3612</v>
      </c>
    </row>
    <row r="35" spans="1:16" outlineLevel="1" x14ac:dyDescent="0.3">
      <c r="A35" s="86" t="s">
        <v>91</v>
      </c>
      <c r="B35" s="87" t="s">
        <v>22</v>
      </c>
      <c r="C35" s="87">
        <v>102257</v>
      </c>
      <c r="D35" s="27">
        <v>44228</v>
      </c>
      <c r="E35" s="110" t="s">
        <v>76</v>
      </c>
      <c r="F35" s="10" t="s">
        <v>27</v>
      </c>
      <c r="G35" s="9">
        <v>50.3</v>
      </c>
      <c r="H35" s="11">
        <v>195.88</v>
      </c>
      <c r="I35" s="11">
        <f>G35*H35</f>
        <v>9852.7639999999992</v>
      </c>
      <c r="J35" s="11">
        <v>52.24</v>
      </c>
      <c r="K35" s="11">
        <f>J35*G35</f>
        <v>2627.672</v>
      </c>
      <c r="L35" s="20">
        <f>J35+H35</f>
        <v>248.12</v>
      </c>
      <c r="M35" s="21">
        <v>0.25</v>
      </c>
      <c r="N35" s="12">
        <f>ROUND(($I35)*(1+$M35),2)</f>
        <v>12315.96</v>
      </c>
      <c r="O35" s="12">
        <f>ROUND(($K35)*(1+$M35),2)</f>
        <v>3284.59</v>
      </c>
      <c r="P35" s="12">
        <f>ROUND((K35+I35)*(1+M35),2)</f>
        <v>15600.55</v>
      </c>
    </row>
    <row r="36" spans="1:16" outlineLevel="1" x14ac:dyDescent="0.3">
      <c r="A36" s="30"/>
      <c r="B36" s="31"/>
      <c r="C36" s="28"/>
      <c r="D36" s="31"/>
      <c r="E36" s="111"/>
      <c r="F36" s="14"/>
      <c r="G36" s="13"/>
      <c r="H36" s="15"/>
      <c r="I36" s="15"/>
      <c r="J36" s="15"/>
      <c r="K36" s="15"/>
      <c r="L36" s="15"/>
      <c r="M36" s="22"/>
      <c r="N36" s="15"/>
      <c r="O36" s="15"/>
      <c r="P36" s="12"/>
    </row>
    <row r="37" spans="1:16" x14ac:dyDescent="0.3">
      <c r="A37" s="24">
        <v>6</v>
      </c>
      <c r="B37" s="8" t="s">
        <v>54</v>
      </c>
      <c r="C37" s="6"/>
      <c r="D37" s="6"/>
      <c r="E37" s="108"/>
      <c r="F37" s="6"/>
      <c r="G37" s="6"/>
      <c r="H37" s="6"/>
      <c r="I37" s="26">
        <f>SUM(I38:I39)</f>
        <v>2060.8217999999997</v>
      </c>
      <c r="J37" s="6"/>
      <c r="K37" s="26">
        <f>SUM(K38:K39)</f>
        <v>501.01400000000007</v>
      </c>
      <c r="L37" s="32" t="s">
        <v>15</v>
      </c>
      <c r="M37" s="25"/>
      <c r="N37" s="26">
        <f t="shared" ref="N37:O37" si="28">SUM(N38:N39)</f>
        <v>2576.02</v>
      </c>
      <c r="O37" s="26">
        <f t="shared" si="28"/>
        <v>626.27</v>
      </c>
      <c r="P37" s="26">
        <f>SUM(P38:P39)</f>
        <v>3202.29</v>
      </c>
    </row>
    <row r="38" spans="1:16" ht="28.8" outlineLevel="1" x14ac:dyDescent="0.3">
      <c r="A38" s="86" t="s">
        <v>52</v>
      </c>
      <c r="B38" s="87" t="s">
        <v>22</v>
      </c>
      <c r="C38" s="87">
        <v>88411</v>
      </c>
      <c r="D38" s="27">
        <v>44228</v>
      </c>
      <c r="E38" s="110" t="s">
        <v>78</v>
      </c>
      <c r="F38" s="10" t="s">
        <v>0</v>
      </c>
      <c r="G38" s="9">
        <v>205.45</v>
      </c>
      <c r="H38" s="11">
        <v>1.26</v>
      </c>
      <c r="I38" s="11">
        <f>G38*H38</f>
        <v>258.86699999999996</v>
      </c>
      <c r="J38" s="11">
        <v>0.8</v>
      </c>
      <c r="K38" s="11">
        <f>J38*G38</f>
        <v>164.36</v>
      </c>
      <c r="L38" s="20">
        <f>J38+H38</f>
        <v>2.06</v>
      </c>
      <c r="M38" s="21">
        <v>0.25</v>
      </c>
      <c r="N38" s="12">
        <f>ROUND(($I38)*(1+$M38),2)</f>
        <v>323.58</v>
      </c>
      <c r="O38" s="12">
        <f>ROUND(($K38)*(1+$M38),2)</f>
        <v>205.45</v>
      </c>
      <c r="P38" s="12">
        <f>ROUND((K38+I38)*(1+M38),2)</f>
        <v>529.03</v>
      </c>
    </row>
    <row r="39" spans="1:16" outlineLevel="1" x14ac:dyDescent="0.3">
      <c r="A39" s="86" t="s">
        <v>53</v>
      </c>
      <c r="B39" s="87" t="s">
        <v>22</v>
      </c>
      <c r="C39" s="87">
        <v>88423</v>
      </c>
      <c r="D39" s="27">
        <v>44228</v>
      </c>
      <c r="E39" s="110" t="s">
        <v>79</v>
      </c>
      <c r="F39" s="10" t="s">
        <v>0</v>
      </c>
      <c r="G39" s="9">
        <v>114.12</v>
      </c>
      <c r="H39" s="11">
        <v>15.79</v>
      </c>
      <c r="I39" s="11">
        <f>G39*H39</f>
        <v>1801.9548</v>
      </c>
      <c r="J39" s="11">
        <v>2.95</v>
      </c>
      <c r="K39" s="11">
        <f>J39*G39</f>
        <v>336.65400000000005</v>
      </c>
      <c r="L39" s="20">
        <f t="shared" ref="L39" si="29">J39+H39</f>
        <v>18.739999999999998</v>
      </c>
      <c r="M39" s="21">
        <v>0.25</v>
      </c>
      <c r="N39" s="12">
        <f t="shared" ref="N39" si="30">ROUND(($I39)*(1+$M39),2)</f>
        <v>2252.44</v>
      </c>
      <c r="O39" s="12">
        <f t="shared" ref="O39" si="31">ROUND(($K39)*(1+$M39),2)</f>
        <v>420.82</v>
      </c>
      <c r="P39" s="12">
        <f t="shared" ref="P39" si="32">ROUND((K39+I39)*(1+M39),2)</f>
        <v>2673.26</v>
      </c>
    </row>
    <row r="40" spans="1:16" outlineLevel="1" x14ac:dyDescent="0.3">
      <c r="A40" s="30"/>
      <c r="B40" s="31"/>
      <c r="C40" s="28"/>
      <c r="D40" s="31"/>
      <c r="E40" s="111"/>
      <c r="F40" s="14"/>
      <c r="G40" s="13"/>
      <c r="H40" s="15"/>
      <c r="I40" s="15"/>
      <c r="J40" s="15"/>
      <c r="K40" s="15"/>
      <c r="L40" s="15"/>
      <c r="M40" s="22"/>
      <c r="N40" s="15"/>
      <c r="O40" s="15"/>
      <c r="P40" s="12"/>
    </row>
    <row r="41" spans="1:16" x14ac:dyDescent="0.3">
      <c r="A41" s="24">
        <v>7</v>
      </c>
      <c r="B41" s="8" t="s">
        <v>55</v>
      </c>
      <c r="C41" s="6"/>
      <c r="D41" s="6"/>
      <c r="E41" s="108"/>
      <c r="F41" s="6"/>
      <c r="G41" s="6"/>
      <c r="H41" s="6"/>
      <c r="I41" s="26">
        <f>SUM(I42:I42)</f>
        <v>1082.5938000000001</v>
      </c>
      <c r="J41" s="6"/>
      <c r="K41" s="26">
        <f>SUM(K42:K42)</f>
        <v>1079.5408</v>
      </c>
      <c r="L41" s="32" t="s">
        <v>15</v>
      </c>
      <c r="M41" s="25"/>
      <c r="N41" s="26">
        <f t="shared" ref="N41:O41" si="33">SUM(N42:N42)</f>
        <v>1353.24</v>
      </c>
      <c r="O41" s="26">
        <f t="shared" si="33"/>
        <v>1349.43</v>
      </c>
      <c r="P41" s="26">
        <f>SUM(P42:P42)</f>
        <v>2702.67</v>
      </c>
    </row>
    <row r="42" spans="1:16" ht="29.4" outlineLevel="1" thickBot="1" x14ac:dyDescent="0.35">
      <c r="A42" s="100" t="s">
        <v>80</v>
      </c>
      <c r="B42" s="101" t="s">
        <v>22</v>
      </c>
      <c r="C42" s="101">
        <v>98560</v>
      </c>
      <c r="D42" s="102">
        <v>44228</v>
      </c>
      <c r="E42" s="112" t="s">
        <v>77</v>
      </c>
      <c r="F42" s="104" t="s">
        <v>0</v>
      </c>
      <c r="G42" s="103">
        <v>61.06</v>
      </c>
      <c r="H42" s="105">
        <v>17.73</v>
      </c>
      <c r="I42" s="105">
        <f>G42*H42</f>
        <v>1082.5938000000001</v>
      </c>
      <c r="J42" s="105">
        <v>17.68</v>
      </c>
      <c r="K42" s="105">
        <f>J42*G42</f>
        <v>1079.5408</v>
      </c>
      <c r="L42" s="106">
        <f>J42+H42</f>
        <v>35.409999999999997</v>
      </c>
      <c r="M42" s="107">
        <v>0.25</v>
      </c>
      <c r="N42" s="92">
        <f>ROUND(($I42)*(1+$M42),2)</f>
        <v>1353.24</v>
      </c>
      <c r="O42" s="92">
        <f>ROUND(($K42)*(1+$M42),2)</f>
        <v>1349.43</v>
      </c>
      <c r="P42" s="92">
        <f>ROUND((K42+I42)*(1+M42),2)</f>
        <v>2702.67</v>
      </c>
    </row>
    <row r="43" spans="1:16" ht="15" outlineLevel="1" thickBot="1" x14ac:dyDescent="0.35">
      <c r="A43" s="93"/>
      <c r="B43" s="93"/>
      <c r="C43" s="93"/>
      <c r="D43" s="94"/>
      <c r="E43" s="113"/>
      <c r="F43" s="96"/>
      <c r="G43" s="95"/>
      <c r="H43" s="97"/>
      <c r="I43" s="97"/>
      <c r="J43" s="97"/>
      <c r="K43" s="97"/>
      <c r="L43" s="97"/>
      <c r="M43" s="98"/>
      <c r="N43" s="99"/>
      <c r="O43" s="99"/>
      <c r="P43" s="99"/>
    </row>
    <row r="44" spans="1:16" ht="15" thickBot="1" x14ac:dyDescent="0.35">
      <c r="M44" s="82" t="s">
        <v>56</v>
      </c>
      <c r="N44" s="83">
        <f>N41+N37+N33+N29+N24+N18+N9+0.01</f>
        <v>68083.013749999998</v>
      </c>
      <c r="O44" s="83">
        <f>O41+O37+O33+O29+O24+O18+O9</f>
        <v>19028.832750000001</v>
      </c>
      <c r="P44" s="83">
        <f>P41+P37+P33+P29+P24+P18+P9</f>
        <v>87111.84</v>
      </c>
    </row>
    <row r="45" spans="1:16" x14ac:dyDescent="0.3">
      <c r="F45" s="7"/>
      <c r="I45" s="79"/>
      <c r="K45" s="79"/>
      <c r="L45" s="81"/>
      <c r="M45" s="7"/>
    </row>
    <row r="46" spans="1:16" x14ac:dyDescent="0.3">
      <c r="H46" s="79"/>
      <c r="J46" s="79"/>
      <c r="O46" s="79"/>
    </row>
    <row r="47" spans="1:16" ht="15" thickBot="1" x14ac:dyDescent="0.35">
      <c r="D47" s="89"/>
      <c r="E47" s="115"/>
      <c r="F47" s="89"/>
      <c r="H47" s="91"/>
      <c r="I47" s="91"/>
      <c r="J47" s="91"/>
      <c r="K47" s="79"/>
      <c r="L47" s="79"/>
    </row>
    <row r="48" spans="1:16" x14ac:dyDescent="0.3">
      <c r="D48" s="7"/>
      <c r="E48" s="116" t="s">
        <v>92</v>
      </c>
      <c r="F48" s="7"/>
      <c r="H48" s="134" t="s">
        <v>93</v>
      </c>
      <c r="I48" s="134"/>
      <c r="J48" s="134"/>
    </row>
    <row r="49" spans="4:10" x14ac:dyDescent="0.3">
      <c r="D49" s="7"/>
      <c r="E49" s="117" t="s">
        <v>95</v>
      </c>
      <c r="F49" s="7"/>
      <c r="H49" s="134" t="s">
        <v>94</v>
      </c>
      <c r="I49" s="134"/>
      <c r="J49" s="134"/>
    </row>
  </sheetData>
  <mergeCells count="20">
    <mergeCell ref="H48:J48"/>
    <mergeCell ref="H49:J49"/>
    <mergeCell ref="P7:P8"/>
    <mergeCell ref="A7:A8"/>
    <mergeCell ref="B7:B8"/>
    <mergeCell ref="C7:C8"/>
    <mergeCell ref="D7:D8"/>
    <mergeCell ref="E7:E8"/>
    <mergeCell ref="F7:F8"/>
    <mergeCell ref="G7:G8"/>
    <mergeCell ref="H7:I7"/>
    <mergeCell ref="J7:K7"/>
    <mergeCell ref="L7:L8"/>
    <mergeCell ref="M7:M8"/>
    <mergeCell ref="A6:P6"/>
    <mergeCell ref="A1:P1"/>
    <mergeCell ref="A2:P2"/>
    <mergeCell ref="A3:P3"/>
    <mergeCell ref="A4:P4"/>
    <mergeCell ref="A5:P5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4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4741-801B-4376-A1CE-520AC8FB1AC5}">
  <sheetPr>
    <pageSetUpPr fitToPage="1"/>
  </sheetPr>
  <dimension ref="A1:P30"/>
  <sheetViews>
    <sheetView zoomScale="70" zoomScaleNormal="70" workbookViewId="0">
      <selection activeCell="P31" sqref="A1:P31"/>
    </sheetView>
  </sheetViews>
  <sheetFormatPr defaultRowHeight="14.4" x14ac:dyDescent="0.3"/>
  <cols>
    <col min="1" max="1" width="4.5546875" style="7" bestFit="1" customWidth="1"/>
    <col min="2" max="2" width="48.109375" style="7" customWidth="1"/>
    <col min="3" max="3" width="15.77734375" style="7" bestFit="1" customWidth="1"/>
    <col min="4" max="4" width="17.33203125" style="7" bestFit="1" customWidth="1"/>
    <col min="5" max="5" width="15.77734375" style="7" bestFit="1" customWidth="1"/>
    <col min="6" max="6" width="10.5546875" style="7" bestFit="1" customWidth="1"/>
    <col min="7" max="7" width="9.21875" style="7" bestFit="1" customWidth="1"/>
    <col min="8" max="8" width="8.21875" style="7" bestFit="1" customWidth="1"/>
    <col min="9" max="9" width="10.5546875" style="7" bestFit="1" customWidth="1"/>
    <col min="10" max="10" width="9.21875" style="7" bestFit="1" customWidth="1"/>
    <col min="11" max="11" width="7.21875" style="7" bestFit="1" customWidth="1"/>
    <col min="12" max="12" width="10.5546875" style="7" bestFit="1" customWidth="1"/>
    <col min="13" max="13" width="9.21875" style="7" bestFit="1" customWidth="1"/>
    <col min="14" max="14" width="8.21875" style="7" bestFit="1" customWidth="1"/>
    <col min="15" max="15" width="14" style="7" customWidth="1"/>
    <col min="16" max="16384" width="8.88671875" style="7"/>
  </cols>
  <sheetData>
    <row r="1" spans="1:16" ht="20.399999999999999" x14ac:dyDescent="0.3">
      <c r="A1" s="34"/>
      <c r="B1" s="34" t="s">
        <v>28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6" ht="18" x14ac:dyDescent="0.3">
      <c r="A2" s="35"/>
      <c r="B2" s="36" t="str">
        <f>PO!A3</f>
        <v>Nome do Empreendimento: Sepulturas - Jazigo Público de Gavetas</v>
      </c>
      <c r="C2" s="37"/>
      <c r="D2" s="37"/>
      <c r="E2" s="38"/>
      <c r="F2" s="39"/>
      <c r="G2" s="39"/>
      <c r="H2" s="39"/>
      <c r="I2" s="39"/>
      <c r="J2" s="39"/>
      <c r="K2" s="39"/>
      <c r="L2" s="39"/>
      <c r="M2" s="39"/>
      <c r="N2" s="39"/>
    </row>
    <row r="3" spans="1:16" ht="18" x14ac:dyDescent="0.3">
      <c r="A3" s="35"/>
      <c r="B3" s="36" t="str">
        <f>PO!A4</f>
        <v>Endereço Completo: Cemitério Municipal de São José do Ouro</v>
      </c>
      <c r="C3" s="40"/>
      <c r="D3" s="40"/>
      <c r="E3" s="38"/>
      <c r="F3" s="41"/>
      <c r="G3" s="41"/>
      <c r="H3" s="41"/>
      <c r="I3" s="150"/>
      <c r="J3" s="150"/>
      <c r="K3" s="150"/>
      <c r="L3" s="41"/>
      <c r="M3" s="41"/>
      <c r="N3" s="41"/>
    </row>
    <row r="4" spans="1:16" ht="18.600000000000001" thickBot="1" x14ac:dyDescent="0.35">
      <c r="A4" s="42"/>
      <c r="B4" s="43" t="str">
        <f>[1]PO!A5</f>
        <v>Cidade / UF: São José do Ouro - RS</v>
      </c>
      <c r="C4" s="44"/>
      <c r="D4" s="44"/>
      <c r="E4" s="45"/>
      <c r="F4" s="46"/>
      <c r="G4" s="47"/>
      <c r="H4" s="47"/>
      <c r="I4" s="46"/>
      <c r="J4" s="47"/>
      <c r="K4" s="47"/>
      <c r="L4" s="46"/>
      <c r="M4" s="47"/>
      <c r="N4" s="47"/>
    </row>
    <row r="5" spans="1:16" ht="16.2" thickBot="1" x14ac:dyDescent="0.35">
      <c r="A5" s="48" t="s">
        <v>29</v>
      </c>
      <c r="B5" s="49" t="s">
        <v>30</v>
      </c>
      <c r="C5" s="50" t="s">
        <v>31</v>
      </c>
      <c r="D5" s="51" t="s">
        <v>32</v>
      </c>
      <c r="E5" s="52" t="s">
        <v>33</v>
      </c>
      <c r="F5" s="151" t="s">
        <v>34</v>
      </c>
      <c r="G5" s="152"/>
      <c r="H5" s="153"/>
      <c r="I5" s="151" t="s">
        <v>35</v>
      </c>
      <c r="J5" s="152"/>
      <c r="K5" s="153"/>
      <c r="L5" s="151" t="s">
        <v>36</v>
      </c>
      <c r="M5" s="152"/>
      <c r="N5" s="153"/>
      <c r="O5" s="156" t="s">
        <v>37</v>
      </c>
      <c r="P5" s="157"/>
    </row>
    <row r="6" spans="1:16" ht="16.2" thickBot="1" x14ac:dyDescent="0.35">
      <c r="A6" s="53"/>
      <c r="B6" s="54"/>
      <c r="C6" s="55">
        <f>SUM(C7:C13)</f>
        <v>68083.003750000003</v>
      </c>
      <c r="D6" s="55">
        <f>SUM(D7:D13)</f>
        <v>19028.832749999998</v>
      </c>
      <c r="E6" s="55">
        <f>D6+C6</f>
        <v>87111.836500000005</v>
      </c>
      <c r="F6" s="56" t="s">
        <v>38</v>
      </c>
      <c r="G6" s="57" t="s">
        <v>39</v>
      </c>
      <c r="H6" s="58" t="s">
        <v>40</v>
      </c>
      <c r="I6" s="56" t="s">
        <v>38</v>
      </c>
      <c r="J6" s="57" t="s">
        <v>39</v>
      </c>
      <c r="K6" s="58" t="s">
        <v>40</v>
      </c>
      <c r="L6" s="56" t="s">
        <v>38</v>
      </c>
      <c r="M6" s="57" t="s">
        <v>39</v>
      </c>
      <c r="N6" s="58" t="s">
        <v>40</v>
      </c>
      <c r="O6" s="59" t="s">
        <v>41</v>
      </c>
      <c r="P6" s="58" t="s">
        <v>40</v>
      </c>
    </row>
    <row r="7" spans="1:16" ht="16.2" thickBot="1" x14ac:dyDescent="0.35">
      <c r="A7" s="60">
        <v>1</v>
      </c>
      <c r="B7" s="61" t="s">
        <v>7</v>
      </c>
      <c r="C7" s="62">
        <f>PO!N9</f>
        <v>7558.2568749999991</v>
      </c>
      <c r="D7" s="62">
        <f>PO!O9</f>
        <v>1175.4591250000001</v>
      </c>
      <c r="E7" s="55">
        <f t="shared" ref="E7:E13" si="0">D7+C7</f>
        <v>8733.7159999999985</v>
      </c>
      <c r="F7" s="63">
        <f>(H7*$C7)</f>
        <v>7558.2568749999991</v>
      </c>
      <c r="G7" s="64">
        <f>(H7*$D7)</f>
        <v>1175.4591250000001</v>
      </c>
      <c r="H7" s="65">
        <v>1</v>
      </c>
      <c r="I7" s="66">
        <f>(K7*$C7)</f>
        <v>0</v>
      </c>
      <c r="J7" s="64">
        <f>(K7*$D7)</f>
        <v>0</v>
      </c>
      <c r="K7" s="65"/>
      <c r="L7" s="66">
        <f>(N7*$C7)</f>
        <v>0</v>
      </c>
      <c r="M7" s="64">
        <f>(N7*$D7)</f>
        <v>0</v>
      </c>
      <c r="N7" s="65"/>
      <c r="O7" s="64">
        <f>F7+G7+I7+J7+L7+M7</f>
        <v>8733.7159999999985</v>
      </c>
      <c r="P7" s="65">
        <f>N7+K7+H7</f>
        <v>1</v>
      </c>
    </row>
    <row r="8" spans="1:16" ht="16.2" thickBot="1" x14ac:dyDescent="0.35">
      <c r="A8" s="67">
        <v>2</v>
      </c>
      <c r="B8" s="68" t="s">
        <v>8</v>
      </c>
      <c r="C8" s="62">
        <f>PO!N18</f>
        <v>24462.786874999998</v>
      </c>
      <c r="D8" s="62">
        <f>PO!O18</f>
        <v>1641.2936249999998</v>
      </c>
      <c r="E8" s="55">
        <f t="shared" si="0"/>
        <v>26104.080499999996</v>
      </c>
      <c r="F8" s="63">
        <f t="shared" ref="F8:F13" si="1">(H8*$C8)</f>
        <v>9785.1147499999988</v>
      </c>
      <c r="G8" s="64">
        <f t="shared" ref="G8:G13" si="2">(H8*$D8)</f>
        <v>656.51744999999994</v>
      </c>
      <c r="H8" s="65">
        <v>0.4</v>
      </c>
      <c r="I8" s="66">
        <f t="shared" ref="I8:I13" si="3">(K8*$C8)</f>
        <v>7338.8360624999996</v>
      </c>
      <c r="J8" s="64">
        <f t="shared" ref="J8:J13" si="4">(K8*$D8)</f>
        <v>492.38808749999993</v>
      </c>
      <c r="K8" s="65">
        <v>0.3</v>
      </c>
      <c r="L8" s="66">
        <f t="shared" ref="L8:L13" si="5">(N8*$C8)</f>
        <v>7338.8360624999996</v>
      </c>
      <c r="M8" s="64">
        <f t="shared" ref="M8:M13" si="6">(N8*$D8)</f>
        <v>492.38808749999993</v>
      </c>
      <c r="N8" s="65">
        <v>0.3</v>
      </c>
      <c r="O8" s="64">
        <f t="shared" ref="O8:O13" si="7">F8+G8+I8+J8+L8+M8</f>
        <v>26104.080499999996</v>
      </c>
      <c r="P8" s="65">
        <f t="shared" ref="P8:P13" si="8">N8+K8+H8</f>
        <v>1</v>
      </c>
    </row>
    <row r="9" spans="1:16" ht="16.2" thickBot="1" x14ac:dyDescent="0.35">
      <c r="A9" s="67">
        <v>3</v>
      </c>
      <c r="B9" s="68" t="s">
        <v>49</v>
      </c>
      <c r="C9" s="62">
        <f>PO!N24</f>
        <v>15251.11</v>
      </c>
      <c r="D9" s="62">
        <f>PO!O24</f>
        <v>8680.49</v>
      </c>
      <c r="E9" s="55">
        <f t="shared" si="0"/>
        <v>23931.599999999999</v>
      </c>
      <c r="F9" s="63">
        <f t="shared" si="1"/>
        <v>6100.4440000000004</v>
      </c>
      <c r="G9" s="64">
        <f t="shared" si="2"/>
        <v>3472.1959999999999</v>
      </c>
      <c r="H9" s="65">
        <v>0.4</v>
      </c>
      <c r="I9" s="66">
        <f t="shared" si="3"/>
        <v>6100.4440000000004</v>
      </c>
      <c r="J9" s="64">
        <f t="shared" si="4"/>
        <v>3472.1959999999999</v>
      </c>
      <c r="K9" s="65">
        <v>0.4</v>
      </c>
      <c r="L9" s="66">
        <f t="shared" si="5"/>
        <v>3050.2220000000002</v>
      </c>
      <c r="M9" s="64">
        <f t="shared" si="6"/>
        <v>1736.098</v>
      </c>
      <c r="N9" s="65">
        <v>0.2</v>
      </c>
      <c r="O9" s="64">
        <f t="shared" si="7"/>
        <v>23931.599999999999</v>
      </c>
      <c r="P9" s="65">
        <f t="shared" si="8"/>
        <v>1</v>
      </c>
    </row>
    <row r="10" spans="1:16" ht="16.2" thickBot="1" x14ac:dyDescent="0.35">
      <c r="A10" s="60">
        <v>4</v>
      </c>
      <c r="B10" s="61" t="s">
        <v>73</v>
      </c>
      <c r="C10" s="62">
        <f>PO!N29</f>
        <v>1772.63</v>
      </c>
      <c r="D10" s="62">
        <f>PO!O29</f>
        <v>1452.3</v>
      </c>
      <c r="E10" s="55">
        <f t="shared" si="0"/>
        <v>3224.9300000000003</v>
      </c>
      <c r="F10" s="63">
        <f t="shared" si="1"/>
        <v>0</v>
      </c>
      <c r="G10" s="64">
        <f t="shared" si="2"/>
        <v>0</v>
      </c>
      <c r="H10" s="65">
        <v>0</v>
      </c>
      <c r="I10" s="66">
        <f t="shared" si="3"/>
        <v>886.31500000000005</v>
      </c>
      <c r="J10" s="64">
        <f t="shared" si="4"/>
        <v>726.15</v>
      </c>
      <c r="K10" s="65">
        <v>0.5</v>
      </c>
      <c r="L10" s="66">
        <f t="shared" si="5"/>
        <v>886.31500000000005</v>
      </c>
      <c r="M10" s="64">
        <f t="shared" si="6"/>
        <v>726.15</v>
      </c>
      <c r="N10" s="65">
        <v>0.5</v>
      </c>
      <c r="O10" s="64">
        <f t="shared" si="7"/>
        <v>3224.9300000000003</v>
      </c>
      <c r="P10" s="65">
        <f t="shared" si="8"/>
        <v>1</v>
      </c>
    </row>
    <row r="11" spans="1:16" ht="16.2" thickBot="1" x14ac:dyDescent="0.35">
      <c r="A11" s="60">
        <v>5</v>
      </c>
      <c r="B11" s="68" t="s">
        <v>26</v>
      </c>
      <c r="C11" s="62">
        <f>PO!N33</f>
        <v>15108.96</v>
      </c>
      <c r="D11" s="62">
        <f>PO!O33</f>
        <v>4103.59</v>
      </c>
      <c r="E11" s="55">
        <f t="shared" si="0"/>
        <v>19212.55</v>
      </c>
      <c r="F11" s="63">
        <f t="shared" si="1"/>
        <v>0</v>
      </c>
      <c r="G11" s="64">
        <f t="shared" si="2"/>
        <v>0</v>
      </c>
      <c r="H11" s="65"/>
      <c r="I11" s="66">
        <f t="shared" si="3"/>
        <v>6043.5839999999998</v>
      </c>
      <c r="J11" s="64">
        <f t="shared" si="4"/>
        <v>1641.4360000000001</v>
      </c>
      <c r="K11" s="65">
        <v>0.4</v>
      </c>
      <c r="L11" s="66">
        <f t="shared" si="5"/>
        <v>9065.3759999999984</v>
      </c>
      <c r="M11" s="64">
        <f t="shared" si="6"/>
        <v>2462.154</v>
      </c>
      <c r="N11" s="65">
        <v>0.6</v>
      </c>
      <c r="O11" s="64">
        <f t="shared" si="7"/>
        <v>19212.55</v>
      </c>
      <c r="P11" s="65">
        <f t="shared" si="8"/>
        <v>1</v>
      </c>
    </row>
    <row r="12" spans="1:16" ht="16.2" thickBot="1" x14ac:dyDescent="0.35">
      <c r="A12" s="67">
        <v>6</v>
      </c>
      <c r="B12" s="61" t="s">
        <v>54</v>
      </c>
      <c r="C12" s="62">
        <f>PO!N37</f>
        <v>2576.02</v>
      </c>
      <c r="D12" s="62">
        <f>PO!O37</f>
        <v>626.27</v>
      </c>
      <c r="E12" s="55">
        <f t="shared" si="0"/>
        <v>3202.29</v>
      </c>
      <c r="F12" s="63">
        <f t="shared" si="1"/>
        <v>0</v>
      </c>
      <c r="G12" s="64">
        <f t="shared" si="2"/>
        <v>0</v>
      </c>
      <c r="H12" s="65"/>
      <c r="I12" s="66">
        <f t="shared" si="3"/>
        <v>0</v>
      </c>
      <c r="J12" s="64">
        <f t="shared" si="4"/>
        <v>0</v>
      </c>
      <c r="K12" s="65"/>
      <c r="L12" s="66">
        <f t="shared" si="5"/>
        <v>2576.02</v>
      </c>
      <c r="M12" s="64">
        <f t="shared" si="6"/>
        <v>626.27</v>
      </c>
      <c r="N12" s="65">
        <v>1</v>
      </c>
      <c r="O12" s="64">
        <f t="shared" si="7"/>
        <v>3202.29</v>
      </c>
      <c r="P12" s="65">
        <f t="shared" si="8"/>
        <v>1</v>
      </c>
    </row>
    <row r="13" spans="1:16" ht="16.2" thickBot="1" x14ac:dyDescent="0.35">
      <c r="A13" s="67">
        <v>7</v>
      </c>
      <c r="B13" s="68" t="s">
        <v>55</v>
      </c>
      <c r="C13" s="62">
        <f>PO!N41</f>
        <v>1353.24</v>
      </c>
      <c r="D13" s="62">
        <f>PO!O41</f>
        <v>1349.43</v>
      </c>
      <c r="E13" s="55">
        <f t="shared" si="0"/>
        <v>2702.67</v>
      </c>
      <c r="F13" s="63">
        <f t="shared" si="1"/>
        <v>0</v>
      </c>
      <c r="G13" s="64">
        <f t="shared" si="2"/>
        <v>0</v>
      </c>
      <c r="H13" s="65"/>
      <c r="I13" s="66">
        <f t="shared" si="3"/>
        <v>0</v>
      </c>
      <c r="J13" s="64">
        <f t="shared" si="4"/>
        <v>0</v>
      </c>
      <c r="K13" s="65"/>
      <c r="L13" s="66">
        <f t="shared" si="5"/>
        <v>1353.24</v>
      </c>
      <c r="M13" s="64">
        <f t="shared" si="6"/>
        <v>1349.43</v>
      </c>
      <c r="N13" s="65">
        <v>1</v>
      </c>
      <c r="O13" s="64">
        <f t="shared" si="7"/>
        <v>2702.67</v>
      </c>
      <c r="P13" s="65">
        <f t="shared" si="8"/>
        <v>1</v>
      </c>
    </row>
    <row r="14" spans="1:16" ht="15.6" x14ac:dyDescent="0.3">
      <c r="A14" s="69"/>
      <c r="B14" s="70" t="s">
        <v>42</v>
      </c>
      <c r="C14" s="71"/>
      <c r="D14" s="72"/>
      <c r="E14" s="148"/>
      <c r="F14" s="73">
        <f>ROUND((SUM(F7:F13)),2)</f>
        <v>23443.82</v>
      </c>
      <c r="G14" s="73">
        <f>ROUND((SUM(G7:G13)),2)</f>
        <v>5304.17</v>
      </c>
      <c r="H14" s="158">
        <f>F15/$E$6</f>
        <v>0.33001244325735229</v>
      </c>
      <c r="I14" s="73">
        <f>SUM(I7:I13)</f>
        <v>20369.179062499999</v>
      </c>
      <c r="J14" s="73">
        <f>SUM(J7:J13)</f>
        <v>6332.1700875000006</v>
      </c>
      <c r="K14" s="158">
        <f>I15/$E$6</f>
        <v>0.30651804706241037</v>
      </c>
      <c r="L14" s="73">
        <f>SUM(L7:L13)</f>
        <v>24270.009062500001</v>
      </c>
      <c r="M14" s="73">
        <f>SUM(M7:M13)</f>
        <v>7392.4900875000003</v>
      </c>
      <c r="N14" s="158">
        <f>L15/$E$6</f>
        <v>0.36346954985847413</v>
      </c>
      <c r="O14" s="160">
        <f>SUM(O7:O13)</f>
        <v>87111.83649999999</v>
      </c>
      <c r="P14" s="161"/>
    </row>
    <row r="15" spans="1:16" ht="16.2" thickBot="1" x14ac:dyDescent="0.35">
      <c r="A15" s="74"/>
      <c r="B15" s="75" t="s">
        <v>43</v>
      </c>
      <c r="C15" s="76"/>
      <c r="D15" s="77"/>
      <c r="E15" s="149"/>
      <c r="F15" s="154">
        <f>ROUND(F14+G14,2)</f>
        <v>28747.99</v>
      </c>
      <c r="G15" s="155"/>
      <c r="H15" s="159"/>
      <c r="I15" s="154">
        <f>ROUND(I14+J14,2)</f>
        <v>26701.35</v>
      </c>
      <c r="J15" s="155"/>
      <c r="K15" s="159"/>
      <c r="L15" s="154">
        <f>ROUND(L14+M14,2)</f>
        <v>31662.5</v>
      </c>
      <c r="M15" s="155"/>
      <c r="N15" s="159"/>
      <c r="O15" s="162"/>
      <c r="P15" s="163"/>
    </row>
    <row r="28" spans="3:10" ht="15" thickBot="1" x14ac:dyDescent="0.35">
      <c r="C28" s="89"/>
      <c r="D28" s="89"/>
      <c r="E28" s="89"/>
      <c r="G28" s="91"/>
      <c r="H28" s="91"/>
      <c r="I28" s="91"/>
      <c r="J28" s="91"/>
    </row>
    <row r="29" spans="3:10" x14ac:dyDescent="0.3">
      <c r="D29" s="90" t="s">
        <v>92</v>
      </c>
      <c r="G29" s="134" t="s">
        <v>93</v>
      </c>
      <c r="H29" s="134"/>
      <c r="I29" s="134"/>
    </row>
    <row r="30" spans="3:10" x14ac:dyDescent="0.3">
      <c r="D30" s="1" t="s">
        <v>95</v>
      </c>
      <c r="G30" s="134" t="s">
        <v>94</v>
      </c>
      <c r="H30" s="134"/>
      <c r="I30" s="134"/>
    </row>
  </sheetData>
  <mergeCells count="15">
    <mergeCell ref="G29:I29"/>
    <mergeCell ref="G30:I30"/>
    <mergeCell ref="O5:P5"/>
    <mergeCell ref="H14:H15"/>
    <mergeCell ref="K14:K15"/>
    <mergeCell ref="N14:N15"/>
    <mergeCell ref="O14:P15"/>
    <mergeCell ref="E14:E15"/>
    <mergeCell ref="I3:K3"/>
    <mergeCell ref="F5:H5"/>
    <mergeCell ref="I5:K5"/>
    <mergeCell ref="L5:N5"/>
    <mergeCell ref="F15:G15"/>
    <mergeCell ref="I15:J15"/>
    <mergeCell ref="L15:M15"/>
  </mergeCells>
  <pageMargins left="0.25" right="0.25" top="0.75" bottom="0.75" header="0.3" footer="0.3"/>
  <pageSetup scale="64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PO</vt:lpstr>
      <vt:lpstr>CRONOGRAMA</vt:lpstr>
      <vt:lpstr>PO!Print_Titles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Ulisses Bergamo Godois</cp:lastModifiedBy>
  <cp:lastPrinted>2021-04-13T14:15:10Z</cp:lastPrinted>
  <dcterms:created xsi:type="dcterms:W3CDTF">2015-08-21T00:15:18Z</dcterms:created>
  <dcterms:modified xsi:type="dcterms:W3CDTF">2021-05-03T19:25:46Z</dcterms:modified>
</cp:coreProperties>
</file>